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05 - DOCUMENTOS DAS LICITAÇÕES\2021\LICITAÇÕES\Z Manutenção das Subsestações repetir PE 07-2021\"/>
    </mc:Choice>
  </mc:AlternateContent>
  <bookViews>
    <workbookView xWindow="0" yWindow="0" windowWidth="20460" windowHeight="7620" tabRatio="500"/>
  </bookViews>
  <sheets>
    <sheet name="Modelo Proposta" sheetId="1" r:id="rId1"/>
    <sheet name="Modelo BDI - Serviços" sheetId="2" r:id="rId2"/>
    <sheet name="Modelo BDI - Materiais" sheetId="3" r:id="rId3"/>
  </sheets>
  <externalReferences>
    <externalReference r:id="rId4"/>
  </externalReferences>
  <definedNames>
    <definedName name="__xlnm.Print_Titles_2" localSheetId="2">#REF!</definedName>
    <definedName name="__xlnm.Print_Titles_2" localSheetId="1">#REF!</definedName>
    <definedName name="__xlnm.Print_Titles_2" localSheetId="0">#REF!</definedName>
    <definedName name="__xlnm.Print_Titles_2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 localSheetId="2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 localSheetId="1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 localSheetId="0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>#REF!</definedName>
    <definedName name="_xlnm.Print_Area" localSheetId="2">'Modelo BDI - Materiais'!$A$1:$D$60</definedName>
    <definedName name="_xlnm.Print_Area" localSheetId="1">'Modelo BDI - Serviços'!$A$1:$D$60</definedName>
    <definedName name="_xlnm.Print_Area" localSheetId="0">'Modelo Proposta'!$A$1:$K$61</definedName>
    <definedName name="COMPOANALITICA">[1]COMPO2!$G$6:$AJ$31336</definedName>
    <definedName name="Excel_BuiltIn_Print_Area_2_1" localSheetId="2">#REF!</definedName>
    <definedName name="Excel_BuiltIn_Print_Area_2_1" localSheetId="1">#REF!</definedName>
    <definedName name="Excel_BuiltIn_Print_Area_2_1" localSheetId="0">#REF!</definedName>
    <definedName name="Excel_BuiltIn_Print_Area_2_1">#REF!</definedName>
    <definedName name="home" localSheetId="2">#REF!</definedName>
    <definedName name="home" localSheetId="1">#REF!</definedName>
    <definedName name="home" localSheetId="0">#REF!</definedName>
    <definedName name="home">#REF!</definedName>
    <definedName name="ICC_GLOBAL" localSheetId="2">#REF!</definedName>
    <definedName name="ICC_GLOBAL" localSheetId="1">#REF!</definedName>
    <definedName name="ICC_GLOBAL" localSheetId="0">#REF!</definedName>
    <definedName name="ICC_GLOBAL">#REF!</definedName>
    <definedName name="ÍNDICE" localSheetId="2">#REF!</definedName>
    <definedName name="ÍNDICE" localSheetId="1">#REF!</definedName>
    <definedName name="ÍNDICE" localSheetId="0">#REF!</definedName>
    <definedName name="ÍNDICE">#REF!</definedName>
    <definedName name="inicial" localSheetId="2">#REF!</definedName>
    <definedName name="inicial" localSheetId="1">#REF!</definedName>
    <definedName name="inicial" localSheetId="0">#REF!</definedName>
    <definedName name="inicial">#REF!</definedName>
    <definedName name="JR_PAGE_ANCHOR_0_1" localSheetId="2">#REF!</definedName>
    <definedName name="JR_PAGE_ANCHOR_0_1" localSheetId="1">#REF!</definedName>
    <definedName name="JR_PAGE_ANCHOR_0_1" localSheetId="0">'Modelo Proposta'!#REF!</definedName>
    <definedName name="JR_PAGE_ANCHOR_0_1">#REF!</definedName>
    <definedName name="MOEDAAT" localSheetId="2">#REF!</definedName>
    <definedName name="MOEDAAT" localSheetId="1">#REF!</definedName>
    <definedName name="MOEDAAT" localSheetId="0">#REF!</definedName>
    <definedName name="MOEDAAT">#REF!</definedName>
    <definedName name="MOEDAEP" localSheetId="2">#REF!</definedName>
    <definedName name="MOEDAEP" localSheetId="1">#REF!</definedName>
    <definedName name="MOEDAEP" localSheetId="0">#REF!</definedName>
    <definedName name="MOEDAEP">#REF!</definedName>
    <definedName name="Novo" localSheetId="2">#REF!</definedName>
    <definedName name="Novo" localSheetId="1">#REF!</definedName>
    <definedName name="Novo" localSheetId="0">#REF!</definedName>
    <definedName name="Novo">#REF!</definedName>
    <definedName name="pesquisa" localSheetId="2">#REF!</definedName>
    <definedName name="pesquisa" localSheetId="1">#REF!</definedName>
    <definedName name="pesquisa" localSheetId="0">#REF!</definedName>
    <definedName name="pesquisa">#REF!</definedName>
    <definedName name="Recorder" localSheetId="2">#REF!</definedName>
    <definedName name="Recorder" localSheetId="1">#REF!</definedName>
    <definedName name="Recorder" localSheetId="0">#REF!</definedName>
    <definedName name="Recorder">#REF!</definedName>
    <definedName name="Teste" localSheetId="2">#REF!</definedName>
    <definedName name="Teste" localSheetId="1">#REF!</definedName>
    <definedName name="Teste" localSheetId="0">#REF!</definedName>
    <definedName name="Teste">#REF!</definedName>
    <definedName name="teste3" localSheetId="2">#REF!</definedName>
    <definedName name="teste3" localSheetId="1">#REF!</definedName>
    <definedName name="teste3" localSheetId="0">#REF!</definedName>
    <definedName name="teste3">#REF!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2" i="1" l="1"/>
  <c r="B59" i="3" l="1"/>
  <c r="B58" i="3"/>
  <c r="B56" i="3"/>
  <c r="D29" i="3"/>
  <c r="D25" i="3"/>
  <c r="D21" i="3"/>
  <c r="D14" i="3"/>
  <c r="B59" i="2"/>
  <c r="B58" i="2"/>
  <c r="B56" i="2"/>
  <c r="D29" i="2"/>
  <c r="D25" i="2"/>
  <c r="D21" i="2"/>
  <c r="D14" i="2"/>
  <c r="K39" i="1"/>
  <c r="D31" i="3" l="1"/>
  <c r="H4" i="1" s="1"/>
  <c r="H22" i="1" s="1"/>
  <c r="I22" i="1" s="1"/>
  <c r="K22" i="1" s="1"/>
  <c r="D31" i="2"/>
  <c r="H2" i="1" l="1"/>
  <c r="H17" i="1" s="1"/>
  <c r="I17" i="1" s="1"/>
  <c r="K17" i="1" s="1"/>
  <c r="K16" i="1" s="1"/>
  <c r="H33" i="1"/>
  <c r="I33" i="1" s="1"/>
  <c r="K33" i="1" s="1"/>
  <c r="H36" i="1"/>
  <c r="I36" i="1" s="1"/>
  <c r="K36" i="1" s="1"/>
  <c r="H38" i="1"/>
  <c r="I38" i="1" s="1"/>
  <c r="K38" i="1" s="1"/>
  <c r="H35" i="1"/>
  <c r="I35" i="1" s="1"/>
  <c r="K35" i="1" s="1"/>
  <c r="H32" i="1"/>
  <c r="I32" i="1" s="1"/>
  <c r="K32" i="1" s="1"/>
  <c r="H37" i="1"/>
  <c r="I37" i="1" s="1"/>
  <c r="K37" i="1" s="1"/>
  <c r="H34" i="1"/>
  <c r="I34" i="1" s="1"/>
  <c r="K34" i="1" s="1"/>
  <c r="H30" i="1" l="1"/>
  <c r="I30" i="1" s="1"/>
  <c r="K30" i="1" s="1"/>
  <c r="H26" i="1"/>
  <c r="I26" i="1" s="1"/>
  <c r="K26" i="1" s="1"/>
  <c r="H15" i="1"/>
  <c r="I15" i="1" s="1"/>
  <c r="K15" i="1" s="1"/>
  <c r="H14" i="1"/>
  <c r="I14" i="1" s="1"/>
  <c r="K14" i="1" s="1"/>
  <c r="H20" i="1"/>
  <c r="I20" i="1" s="1"/>
  <c r="K20" i="1" s="1"/>
  <c r="H10" i="1"/>
  <c r="I10" i="1" s="1"/>
  <c r="K10" i="1" s="1"/>
  <c r="H19" i="1"/>
  <c r="I19" i="1" s="1"/>
  <c r="K19" i="1" s="1"/>
  <c r="H25" i="1"/>
  <c r="I25" i="1" s="1"/>
  <c r="K25" i="1" s="1"/>
  <c r="H27" i="1"/>
  <c r="I27" i="1" s="1"/>
  <c r="K27" i="1" s="1"/>
  <c r="H21" i="1"/>
  <c r="I21" i="1" s="1"/>
  <c r="K21" i="1" s="1"/>
  <c r="H29" i="1"/>
  <c r="I29" i="1" s="1"/>
  <c r="K29" i="1" s="1"/>
  <c r="H11" i="1"/>
  <c r="I11" i="1" s="1"/>
  <c r="K11" i="1" s="1"/>
  <c r="H24" i="1"/>
  <c r="I24" i="1" s="1"/>
  <c r="K24" i="1" s="1"/>
  <c r="K31" i="1"/>
  <c r="K28" i="1" l="1"/>
  <c r="K9" i="1"/>
  <c r="K13" i="1"/>
  <c r="K12" i="1" s="1"/>
  <c r="K18" i="1"/>
  <c r="K23" i="1"/>
  <c r="K40" i="1"/>
  <c r="K45" i="1" l="1"/>
  <c r="K47" i="1" s="1"/>
  <c r="K41" i="1"/>
  <c r="C5" i="1" s="1"/>
</calcChain>
</file>

<file path=xl/sharedStrings.xml><?xml version="1.0" encoding="utf-8"?>
<sst xmlns="http://schemas.openxmlformats.org/spreadsheetml/2006/main" count="312" uniqueCount="192">
  <si>
    <t>PROPOSTA – MANUTENÇÃO DAS SUBESTAÇÕES TRT 3ª REGIÃO</t>
  </si>
  <si>
    <t xml:space="preserve"> Objeto:</t>
  </si>
  <si>
    <t>Serviço de natureza continuada de manutenção preventiva e corretiva das subestações</t>
  </si>
  <si>
    <t>BDI - Serviços:</t>
  </si>
  <si>
    <t>LOGOTIPO
 DA
 EMPRESA</t>
  </si>
  <si>
    <t>Empresa:</t>
  </si>
  <si>
    <t>CNPJ:</t>
  </si>
  <si>
    <t>BDI - Materiais:</t>
  </si>
  <si>
    <t>Data:</t>
  </si>
  <si>
    <t>Preço total proposto:</t>
  </si>
  <si>
    <t>ITEM</t>
  </si>
  <si>
    <t>CÓDIGO</t>
  </si>
  <si>
    <t>DESCRITIVO</t>
  </si>
  <si>
    <t>FONTE</t>
  </si>
  <si>
    <t>UNID</t>
  </si>
  <si>
    <t>QUANTIDADE</t>
  </si>
  <si>
    <t>CUSTO UNITÁRIO</t>
  </si>
  <si>
    <t>BDI
UNITÁRIO</t>
  </si>
  <si>
    <t>VALOR UNITÁRIO</t>
  </si>
  <si>
    <t>SEM BDI</t>
  </si>
  <si>
    <t>COM BDI</t>
  </si>
  <si>
    <t>SERVIÇOS PRELIMINARES</t>
  </si>
  <si>
    <t>1.1</t>
  </si>
  <si>
    <t>PL – 1.643/2020</t>
  </si>
  <si>
    <t xml:space="preserve">Emissão da ART ou TRT do responsável técnico pelos serviços </t>
  </si>
  <si>
    <t>CREA-MG</t>
  </si>
  <si>
    <t>UN</t>
  </si>
  <si>
    <t>1.2</t>
  </si>
  <si>
    <t>COMP-20001</t>
  </si>
  <si>
    <t>Elaboração/apresentação do cronograma de execução</t>
  </si>
  <si>
    <t>PRÓPRIA</t>
  </si>
  <si>
    <t>IMPLANTAÇÃO DA NR 10</t>
  </si>
  <si>
    <t>2.1</t>
  </si>
  <si>
    <t>SERVIÇOS TÉCNICOS</t>
  </si>
  <si>
    <t>2.1.1</t>
  </si>
  <si>
    <t>COMP-20002</t>
  </si>
  <si>
    <t>Implantação da NR 10 em subestação aérea</t>
  </si>
  <si>
    <t>2.1.2</t>
  </si>
  <si>
    <t>COMP-20003</t>
  </si>
  <si>
    <t>Implantação da NR 10 em subestação abrigada</t>
  </si>
  <si>
    <t>2.2</t>
  </si>
  <si>
    <t>DOCUMENTAÇÕES COMPLEMENTARES</t>
  </si>
  <si>
    <t>2.2.1</t>
  </si>
  <si>
    <t>COMP-20004</t>
  </si>
  <si>
    <t>Atualização e digitalização dos projetos em .dwg ou Revit (por prancha A1)</t>
  </si>
  <si>
    <t>MANUTENÇÃO PREVENTIVA ANUAL</t>
  </si>
  <si>
    <t>3.1</t>
  </si>
  <si>
    <t>COMP-20005</t>
  </si>
  <si>
    <t>Manutenção preventiva anual em subestação aérea</t>
  </si>
  <si>
    <t>3.2</t>
  </si>
  <si>
    <t>COMP-20006</t>
  </si>
  <si>
    <t>Manutenção preventiva anual em subestação abrigada</t>
  </si>
  <si>
    <t>3.3</t>
  </si>
  <si>
    <t>COMP-20007</t>
  </si>
  <si>
    <t>Análise óleo isolante do transformador</t>
  </si>
  <si>
    <t>COTAÇÃO</t>
  </si>
  <si>
    <t>3.4</t>
  </si>
  <si>
    <t>C 93415</t>
  </si>
  <si>
    <t xml:space="preserve">GERADOR PORTÁTIL MONOFÁSICO, POTÊNCIA 5500 VA, MOTOR A GASOLINA, POTÊNCIA DO MOTOR 13 CV - CHP DIURNO. AF_03/2016 - BDI - REDUZIDO </t>
  </si>
  <si>
    <t>SINAPI</t>
  </si>
  <si>
    <t>h</t>
  </si>
  <si>
    <t xml:space="preserve">MANUTENÇÕES CORRETIVAS </t>
  </si>
  <si>
    <t>4.1</t>
  </si>
  <si>
    <t>COMP-20008</t>
  </si>
  <si>
    <t>Meia-diária da equipe de manutenção especializada em manutenção de subestação</t>
  </si>
  <si>
    <t>4.2</t>
  </si>
  <si>
    <t>C 88266.1</t>
  </si>
  <si>
    <t>ELETROTÉCNICO COM ENCARGOS COMPLEMENTARES +30% PERICULOSIDADE</t>
  </si>
  <si>
    <t>4.3</t>
  </si>
  <si>
    <t>COMP-20009</t>
  </si>
  <si>
    <t>Parametrização de proteção secundária e comissionamento de disjuntor de média tensão a vácuo, PVO ou GVO</t>
  </si>
  <si>
    <t>4.4</t>
  </si>
  <si>
    <t>COMP-20010</t>
  </si>
  <si>
    <t>Alteração de demanda contratada, elaboração de coordenograma de proteção para disjuntor de média tensão, com aprovação perante a Concessionária</t>
  </si>
  <si>
    <t>TRANSPORTE E PERNOITE</t>
  </si>
  <si>
    <t>5.1</t>
  </si>
  <si>
    <t>ED-4177</t>
  </si>
  <si>
    <t>Deslocamento intermunicipal</t>
  </si>
  <si>
    <t>SETOP</t>
  </si>
  <si>
    <t>km</t>
  </si>
  <si>
    <t>5.2</t>
  </si>
  <si>
    <t>ED-4170 – ED-4171</t>
  </si>
  <si>
    <t>Pernoite da equipe</t>
  </si>
  <si>
    <t>FORNECIMENTO DE MATERIAIS E EQUIPAMENTOS</t>
  </si>
  <si>
    <t>6.1</t>
  </si>
  <si>
    <t>COMP-20011</t>
  </si>
  <si>
    <t>Quadro (painel) tipo sanduíche em chapa de policarbonato transparente 3mm para prancha A1, fichado com botão cabeça chata – BDI REDUZIDO</t>
  </si>
  <si>
    <t>6.2</t>
  </si>
  <si>
    <t>COMP-20012</t>
  </si>
  <si>
    <t>6.3</t>
  </si>
  <si>
    <t>I 38774</t>
  </si>
  <si>
    <t>LUMINÁRIA DE EMERGÊNCIA 30 LEDS, POTÊNCIA 2 W, BATERIA DE LÍTIO, AUTONOMIA DE 6 HORAS – BDI REDUZIDO</t>
  </si>
  <si>
    <t>6.4</t>
  </si>
  <si>
    <t>ED-50201</t>
  </si>
  <si>
    <t>PLACA FOTOLUMINESCENTE DE BALIZAMENTO – BDI REDUZIDO</t>
  </si>
  <si>
    <t>6.5</t>
  </si>
  <si>
    <t>COMP-20013</t>
  </si>
  <si>
    <t>Luva isolante classe 2 - 20 kV (AMARELO) + luva de cobertura em vaque – BDI REDUZIDO</t>
  </si>
  <si>
    <t>6.6</t>
  </si>
  <si>
    <t>COMP-20014</t>
  </si>
  <si>
    <t>Tapete isolante elétrico classe  2 – 20kV 1x1m – BDI REDUZIDO</t>
  </si>
  <si>
    <t>6.7</t>
  </si>
  <si>
    <t>VL</t>
  </si>
  <si>
    <t>N/A</t>
  </si>
  <si>
    <t xml:space="preserve">CUSTO GLOBAL DA PROPOSTA (R$): </t>
  </si>
  <si>
    <r>
      <rPr>
        <sz val="7.6"/>
        <rFont val="Arial"/>
        <family val="2"/>
        <charset val="1"/>
      </rPr>
      <t>VALOR BDI GLOBAL DA PROPOSTA (R$):</t>
    </r>
    <r>
      <rPr>
        <sz val="7.5"/>
        <rFont val="Arial"/>
        <family val="2"/>
        <charset val="1"/>
      </rPr>
      <t xml:space="preserve"> </t>
    </r>
  </si>
  <si>
    <t xml:space="preserve">VALOR GLOBAL DA PROPOSTA (R$): </t>
  </si>
  <si>
    <t>CÁLCULO DO DESCONTO A SER APLICADO NA AQUISIÇÃO DOS INSUMOS DO SUBITEM 6.7</t>
  </si>
  <si>
    <t>VALOR GLOBAL DA PROPOSTA, EXCLUINDO OS SUBITENS 1.1 E 6.7 (R$):</t>
  </si>
  <si>
    <t>PREÇO GLOBAL REFERENCIAL, EXCLUINDO OS SUBITENS 1.1 E 6.7 (R$):</t>
  </si>
  <si>
    <t>DESCONTO % SOBRE OS CUSTOS DOS INSUMOS ADQUIRIDOS COM BASE NOS BANCOS DE DADOS OFICIAIS (SINAPI E SETOP):</t>
  </si>
  <si>
    <t>Belo Horizonte - MG, _____ de ______________ de 2021.</t>
  </si>
  <si>
    <t>_________________________________</t>
  </si>
  <si>
    <t>NOME E ASSINATURA DO PROPONENTE</t>
  </si>
  <si>
    <t>MODELO DE COMPOSIÇÃO DO BDI SERVIÇO - COM DESONERAÇÃO</t>
  </si>
  <si>
    <t>Contratação de empresa especializada para a prestação de serviço de natureza continuada de manutenção preventiva e corretiva das subestações .</t>
  </si>
  <si>
    <t xml:space="preserve"> Data:</t>
  </si>
  <si>
    <t>DESCRIÇÃO</t>
  </si>
  <si>
    <t>REF. LICITAÇÃO</t>
  </si>
  <si>
    <t>% Sobre o PV</t>
  </si>
  <si>
    <t>DL</t>
  </si>
  <si>
    <t>Despesas Legais (impostos)</t>
  </si>
  <si>
    <t>A</t>
  </si>
  <si>
    <t xml:space="preserve"> PIS</t>
  </si>
  <si>
    <t>0,65% de PV</t>
  </si>
  <si>
    <t>B</t>
  </si>
  <si>
    <t>COFINS</t>
  </si>
  <si>
    <t>3,00 % de PV</t>
  </si>
  <si>
    <t>C</t>
  </si>
  <si>
    <t>ISS - Imposto Sobre Serviços (médas das alíquotas)</t>
  </si>
  <si>
    <t>4,21% de PV</t>
  </si>
  <si>
    <t>D</t>
  </si>
  <si>
    <t>CPRB - Contribuição Previdenciária sobre a Receita Bruta (%)</t>
  </si>
  <si>
    <t>4,50% de PV</t>
  </si>
  <si>
    <t xml:space="preserve">Total Parcial:                  </t>
  </si>
  <si>
    <t>DA</t>
  </si>
  <si>
    <t>Despesas Administrativas</t>
  </si>
  <si>
    <t>% Sobre os CD</t>
  </si>
  <si>
    <t>E</t>
  </si>
  <si>
    <t>Administração Central (escritório, estrutura física, telefone, secretarias, etc.).</t>
  </si>
  <si>
    <t>4,00% do CD</t>
  </si>
  <si>
    <t>F</t>
  </si>
  <si>
    <t>Riscos</t>
  </si>
  <si>
    <t>1,27% do CD</t>
  </si>
  <si>
    <t>G</t>
  </si>
  <si>
    <t>Seguros</t>
  </si>
  <si>
    <t>0,40% do CD</t>
  </si>
  <si>
    <t>H</t>
  </si>
  <si>
    <t>Garantias</t>
  </si>
  <si>
    <t>Total Parcial:</t>
  </si>
  <si>
    <t>DF</t>
  </si>
  <si>
    <t>Despesas Financeiras</t>
  </si>
  <si>
    <t>I</t>
  </si>
  <si>
    <t>Juros (acumulado anual até JUN/2020 - 4,87%)</t>
  </si>
  <si>
    <t>0,42% do CD</t>
  </si>
  <si>
    <t>LB</t>
  </si>
  <si>
    <t>Lucro Bruto</t>
  </si>
  <si>
    <t>J</t>
  </si>
  <si>
    <t xml:space="preserve"> Lucro</t>
  </si>
  <si>
    <t>7,40% do CD</t>
  </si>
  <si>
    <t>BDI ARREDONDADO:</t>
  </si>
  <si>
    <t xml:space="preserve">MÉTODO DE CÁLCULO </t>
  </si>
  <si>
    <t>BDI% = { [ (1+DA) x (1+DF) x (1+H) ] /  (1- DL) -1 } x 100</t>
  </si>
  <si>
    <t>LISTA DE ABREVIATURAS</t>
  </si>
  <si>
    <t>CD – Parcela incidente sobre os Custo Direto</t>
  </si>
  <si>
    <t>PV – Parcela incidente sobre o Preço de Venda</t>
  </si>
  <si>
    <t>DU – Dias Úteis</t>
  </si>
  <si>
    <t>REFERÊNCIAS DO CÁLCULO DO BDI</t>
  </si>
  <si>
    <t>A- PIS - Decretos - Lei 2.445/88 e 2.449/88.</t>
  </si>
  <si>
    <t>B- COFINS - Lei Federal 9.718/98.</t>
  </si>
  <si>
    <t>C- ISS – Belo Horizonte.</t>
  </si>
  <si>
    <t>D - CPBR - Lei 13.161/2015.</t>
  </si>
  <si>
    <t>E- Administração Central - Acordão 2.622/2013 (médio) 3,00% a 5,50%. Médio de 4,00%. Entendemos que a 
gerência local assume atividades parciais da administração central na condução dos contratos.</t>
  </si>
  <si>
    <t>F, G, H – Risco, Seguros e Garantias com base na redação do Acordão 2.622/2013.</t>
  </si>
  <si>
    <t>I - Juros calculado com base no acumulado da taxa SELIC dos 12 (doze) últimos meses e na fórmula do Acordão nº 69/2011 (J=(1 + Taxa SELIC/100)^(DU/252)-1). Estimativa de 22 (vinte) dias úteis por mês.</t>
  </si>
  <si>
    <t>J- Lucro - Acordão 2.622/2013 - TCU (6,16% a 8,96%) com média de 7,40%.</t>
  </si>
  <si>
    <t>BDI composto com base Art. 27, da Resolução CSJT Nº 228/2018.</t>
  </si>
  <si>
    <t>MODELO DE COMPOSIÇÃO DO BDI MATERIAIS - COM DESONERAÇÃO</t>
  </si>
  <si>
    <t>0,00% de PV</t>
  </si>
  <si>
    <t>3,45% do CD</t>
  </si>
  <si>
    <t>0,85% do CD</t>
  </si>
  <si>
    <t>0,24% do CD</t>
  </si>
  <si>
    <t>5,11% do CD</t>
  </si>
  <si>
    <t>E- Administração Central - Acordão 2.622/2013 (médio) 1,50% a 4,49%. Médio de 4,00%. Entendemos que a 
gerência local assume atividades parciais da administração central na condução dos contratos.</t>
  </si>
  <si>
    <t>J- Lucro - Acordão 2.622/2013 - TCU (3,50% a 6,22%) com média de 5,11%.</t>
  </si>
  <si>
    <t>VALOR REFERÊNCIA TRT R$</t>
  </si>
  <si>
    <t>VALOR
TOTAL LICITANTE R$</t>
  </si>
  <si>
    <t xml:space="preserve">VALOR GLOBAL REF. TRT (R$): </t>
  </si>
  <si>
    <t>Objeto:</t>
  </si>
  <si>
    <t>OBSERVAÇÃO: Preencher as células em AMARELO. O valor de custo dos itens 1.1 e 6.7 não devem ser alterados, apenas o BDI (ver composição de BDI nas demais abas)</t>
  </si>
  <si>
    <t>Armário de parede com painel para fixar feramente, kit de ganchos e duas gavetas – BDI REDUZIDO</t>
  </si>
  <si>
    <t>Valor estimativo para a aquisição de peças e equipamentos para manutenção corretiva - conforme itens 17.7 e 17.8 do Termo de Referência - BDI REDUZIDO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</si>
</sst>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&quot;R$ &quot;* #,##0.00_-;&quot;-R$ &quot;* #,##0.00_-;_-&quot;R$ &quot;* \-??_-;_-@_-"/>
    <numFmt numFmtId="165" formatCode="_-* #,##0.00_-;\-* #,##0.00_-;_-* \-??_-;_-@_-"/>
    <numFmt numFmtId="166" formatCode="d/mm/yyyy"/>
    <numFmt numFmtId="167" formatCode="[$R$-416]\ #,##0.00;[Red]\-[$R$-416]\ #,##0.00"/>
    <numFmt numFmtId="168" formatCode="0.0000"/>
    <numFmt numFmtId="169" formatCode="0.0%"/>
  </numFmts>
  <fonts count="24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Times New Roman"/>
      <family val="1"/>
      <charset val="1"/>
    </font>
    <font>
      <sz val="8"/>
      <color rgb="FF000000"/>
      <name val="Arial"/>
      <family val="2"/>
      <charset val="1"/>
    </font>
    <font>
      <b/>
      <sz val="14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9"/>
      <name val="Arial"/>
      <family val="2"/>
      <charset val="1"/>
    </font>
    <font>
      <b/>
      <sz val="7"/>
      <name val="Arial"/>
      <family val="2"/>
      <charset val="1"/>
    </font>
    <font>
      <b/>
      <sz val="6"/>
      <color rgb="FF000000"/>
      <name val="Arial"/>
      <family val="2"/>
      <charset val="1"/>
    </font>
    <font>
      <b/>
      <sz val="8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name val="Arial"/>
      <family val="2"/>
      <charset val="1"/>
    </font>
    <font>
      <sz val="7"/>
      <color rgb="FF000000"/>
      <name val="Century Gothic;Century Gothic"/>
      <family val="2"/>
      <charset val="1"/>
    </font>
    <font>
      <sz val="7.6"/>
      <name val="Arial"/>
      <family val="2"/>
      <charset val="1"/>
    </font>
    <font>
      <sz val="7.5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3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name val="Arial"/>
      <family val="2"/>
    </font>
    <font>
      <b/>
      <sz val="10"/>
      <color theme="1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00A933"/>
        <bgColor rgb="FF008000"/>
      </patternFill>
    </fill>
    <fill>
      <patternFill patternType="solid">
        <fgColor rgb="FFFFFF00"/>
        <bgColor rgb="FFFFFF00"/>
      </patternFill>
    </fill>
    <fill>
      <patternFill patternType="solid">
        <fgColor rgb="FF81D41A"/>
        <bgColor rgb="FF969696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1">
    <xf numFmtId="0" fontId="0" fillId="0" borderId="0"/>
    <xf numFmtId="9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0" fontId="1" fillId="0" borderId="0"/>
    <xf numFmtId="0" fontId="2" fillId="0" borderId="0"/>
    <xf numFmtId="0" fontId="21" fillId="0" borderId="0"/>
    <xf numFmtId="0" fontId="21" fillId="0" borderId="0"/>
    <xf numFmtId="0" fontId="3" fillId="0" borderId="0"/>
    <xf numFmtId="9" fontId="21" fillId="0" borderId="0" applyBorder="0" applyProtection="0"/>
    <xf numFmtId="165" fontId="21" fillId="0" borderId="0" applyBorder="0" applyProtection="0"/>
  </cellStyleXfs>
  <cellXfs count="155">
    <xf numFmtId="0" fontId="0" fillId="0" borderId="0" xfId="0"/>
    <xf numFmtId="0" fontId="1" fillId="0" borderId="0" xfId="4"/>
    <xf numFmtId="0" fontId="10" fillId="3" borderId="4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11" xfId="4" applyFont="1" applyFill="1" applyBorder="1" applyAlignment="1" applyProtection="1">
      <alignment horizontal="left" vertical="center" wrapText="1"/>
    </xf>
    <xf numFmtId="4" fontId="11" fillId="3" borderId="9" xfId="4" applyNumberFormat="1" applyFont="1" applyFill="1" applyBorder="1" applyAlignment="1" applyProtection="1">
      <alignment horizontal="right" vertical="center" wrapText="1"/>
    </xf>
    <xf numFmtId="0" fontId="12" fillId="0" borderId="4" xfId="4" applyFont="1" applyBorder="1" applyAlignment="1" applyProtection="1">
      <alignment horizontal="left" vertical="center" wrapText="1"/>
    </xf>
    <xf numFmtId="0" fontId="12" fillId="0" borderId="3" xfId="4" applyFont="1" applyBorder="1" applyAlignment="1" applyProtection="1">
      <alignment horizontal="center" vertical="center" wrapText="1"/>
    </xf>
    <xf numFmtId="0" fontId="12" fillId="0" borderId="3" xfId="4" applyFont="1" applyBorder="1" applyAlignment="1" applyProtection="1">
      <alignment horizontal="left" vertical="center" wrapText="1"/>
    </xf>
    <xf numFmtId="4" fontId="3" fillId="0" borderId="3" xfId="4" applyNumberFormat="1" applyFont="1" applyBorder="1" applyAlignment="1" applyProtection="1">
      <alignment horizontal="center" vertical="center" wrapText="1"/>
    </xf>
    <xf numFmtId="4" fontId="3" fillId="0" borderId="3" xfId="4" applyNumberFormat="1" applyFont="1" applyBorder="1" applyAlignment="1" applyProtection="1">
      <alignment horizontal="right" vertical="center" wrapText="1"/>
    </xf>
    <xf numFmtId="4" fontId="3" fillId="0" borderId="9" xfId="4" applyNumberFormat="1" applyFont="1" applyBorder="1" applyAlignment="1" applyProtection="1">
      <alignment horizontal="right" vertical="center" wrapText="1"/>
    </xf>
    <xf numFmtId="168" fontId="1" fillId="0" borderId="0" xfId="4" applyNumberFormat="1"/>
    <xf numFmtId="0" fontId="10" fillId="5" borderId="4" xfId="4" applyFont="1" applyFill="1" applyBorder="1" applyAlignment="1" applyProtection="1">
      <alignment horizontal="left" vertical="center" wrapText="1"/>
    </xf>
    <xf numFmtId="0" fontId="10" fillId="5" borderId="10" xfId="4" applyFont="1" applyFill="1" applyBorder="1" applyAlignment="1" applyProtection="1">
      <alignment horizontal="left" vertical="center" wrapText="1"/>
    </xf>
    <xf numFmtId="0" fontId="10" fillId="5" borderId="11" xfId="4" applyFont="1" applyFill="1" applyBorder="1" applyAlignment="1" applyProtection="1">
      <alignment horizontal="left" vertical="center" wrapText="1"/>
    </xf>
    <xf numFmtId="4" fontId="11" fillId="5" borderId="9" xfId="4" applyNumberFormat="1" applyFont="1" applyFill="1" applyBorder="1" applyAlignment="1" applyProtection="1">
      <alignment horizontal="right" vertical="center" wrapText="1"/>
    </xf>
    <xf numFmtId="0" fontId="3" fillId="0" borderId="3" xfId="4" applyFont="1" applyBorder="1" applyAlignment="1" applyProtection="1">
      <alignment horizontal="left" vertical="center" wrapText="1"/>
    </xf>
    <xf numFmtId="0" fontId="12" fillId="0" borderId="11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horizontal="center" vertical="center" wrapText="1"/>
    </xf>
    <xf numFmtId="0" fontId="11" fillId="3" borderId="10" xfId="4" applyFont="1" applyFill="1" applyBorder="1" applyAlignment="1" applyProtection="1">
      <alignment horizontal="left" vertical="center" wrapText="1"/>
    </xf>
    <xf numFmtId="0" fontId="11" fillId="3" borderId="11" xfId="4" applyFont="1" applyFill="1" applyBorder="1" applyAlignment="1" applyProtection="1">
      <alignment horizontal="left" vertical="center" wrapText="1"/>
    </xf>
    <xf numFmtId="0" fontId="3" fillId="0" borderId="4" xfId="4" applyFont="1" applyBorder="1" applyAlignment="1" applyProtection="1">
      <alignment horizontal="left" vertical="center" wrapText="1"/>
    </xf>
    <xf numFmtId="0" fontId="3" fillId="0" borderId="3" xfId="4" applyFont="1" applyBorder="1" applyAlignment="1" applyProtection="1">
      <alignment horizontal="center" vertical="center" wrapText="1"/>
    </xf>
    <xf numFmtId="4" fontId="11" fillId="0" borderId="13" xfId="4" applyNumberFormat="1" applyFont="1" applyBorder="1" applyAlignment="1" applyProtection="1">
      <alignment horizontal="right" vertical="center" wrapText="1"/>
    </xf>
    <xf numFmtId="4" fontId="11" fillId="0" borderId="9" xfId="4" applyNumberFormat="1" applyFont="1" applyBorder="1" applyAlignment="1" applyProtection="1">
      <alignment horizontal="right" vertical="center" wrapText="1"/>
    </xf>
    <xf numFmtId="4" fontId="11" fillId="0" borderId="14" xfId="4" applyNumberFormat="1" applyFont="1" applyBorder="1" applyAlignment="1" applyProtection="1">
      <alignment horizontal="right" vertical="center" wrapText="1"/>
    </xf>
    <xf numFmtId="0" fontId="6" fillId="0" borderId="0" xfId="4" applyFont="1" applyBorder="1" applyAlignment="1" applyProtection="1">
      <alignment vertical="center" wrapText="1"/>
      <protection locked="0"/>
    </xf>
    <xf numFmtId="0" fontId="12" fillId="0" borderId="0" xfId="4" applyFont="1" applyBorder="1" applyAlignment="1" applyProtection="1">
      <alignment horizontal="right" vertical="center" wrapText="1"/>
      <protection locked="0"/>
    </xf>
    <xf numFmtId="0" fontId="12" fillId="0" borderId="0" xfId="4" applyFont="1" applyBorder="1" applyAlignment="1" applyProtection="1">
      <alignment horizontal="center" vertical="center" wrapText="1"/>
      <protection locked="0"/>
    </xf>
    <xf numFmtId="0" fontId="12" fillId="0" borderId="0" xfId="4" applyFont="1" applyBorder="1" applyAlignment="1" applyProtection="1">
      <alignment vertical="center" wrapText="1"/>
      <protection locked="0"/>
    </xf>
    <xf numFmtId="0" fontId="5" fillId="0" borderId="4" xfId="4" applyFont="1" applyBorder="1" applyAlignment="1">
      <alignment vertical="center"/>
    </xf>
    <xf numFmtId="0" fontId="5" fillId="0" borderId="3" xfId="4" applyFont="1" applyBorder="1" applyAlignment="1">
      <alignment vertical="center"/>
    </xf>
    <xf numFmtId="0" fontId="5" fillId="0" borderId="6" xfId="4" applyFont="1" applyBorder="1" applyAlignment="1">
      <alignment vertical="center"/>
    </xf>
    <xf numFmtId="0" fontId="5" fillId="0" borderId="19" xfId="4" applyFont="1" applyBorder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/>
    <xf numFmtId="0" fontId="0" fillId="0" borderId="24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9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/>
    </xf>
    <xf numFmtId="0" fontId="10" fillId="3" borderId="11" xfId="4" applyFont="1" applyFill="1" applyBorder="1" applyAlignment="1" applyProtection="1">
      <alignment horizontal="left" vertical="center"/>
    </xf>
    <xf numFmtId="0" fontId="5" fillId="0" borderId="16" xfId="4" applyFont="1" applyBorder="1" applyAlignment="1" applyProtection="1">
      <alignment vertical="center"/>
    </xf>
    <xf numFmtId="0" fontId="12" fillId="0" borderId="17" xfId="4" applyFont="1" applyBorder="1" applyAlignment="1" applyProtection="1">
      <alignment vertical="center" wrapText="1"/>
    </xf>
    <xf numFmtId="0" fontId="0" fillId="0" borderId="4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17" fillId="0" borderId="3" xfId="0" applyFont="1" applyBorder="1" applyAlignment="1" applyProtection="1">
      <alignment horizontal="center" vertical="center" wrapText="1"/>
    </xf>
    <xf numFmtId="0" fontId="17" fillId="0" borderId="9" xfId="0" applyFont="1" applyBorder="1" applyAlignment="1" applyProtection="1">
      <alignment horizontal="center" vertical="center" wrapText="1"/>
    </xf>
    <xf numFmtId="0" fontId="17" fillId="0" borderId="5" xfId="0" applyFont="1" applyBorder="1" applyAlignment="1" applyProtection="1">
      <alignment vertical="center" wrapText="1"/>
    </xf>
    <xf numFmtId="0" fontId="17" fillId="0" borderId="3" xfId="0" applyFont="1" applyBorder="1" applyAlignment="1" applyProtection="1">
      <alignment vertical="center" wrapText="1"/>
    </xf>
    <xf numFmtId="0" fontId="17" fillId="0" borderId="9" xfId="0" applyFont="1" applyBorder="1" applyAlignment="1" applyProtection="1">
      <alignment horizontal="right" vertical="center" wrapText="1"/>
    </xf>
    <xf numFmtId="0" fontId="18" fillId="0" borderId="3" xfId="0" applyFont="1" applyBorder="1" applyAlignment="1" applyProtection="1">
      <alignment vertical="center" wrapText="1"/>
    </xf>
    <xf numFmtId="0" fontId="18" fillId="0" borderId="3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right" vertical="center" wrapText="1"/>
    </xf>
    <xf numFmtId="10" fontId="19" fillId="0" borderId="7" xfId="0" applyNumberFormat="1" applyFont="1" applyBorder="1" applyAlignment="1" applyProtection="1">
      <alignment horizontal="right" vertical="center" wrapText="1"/>
    </xf>
    <xf numFmtId="0" fontId="17" fillId="0" borderId="4" xfId="0" applyFont="1" applyBorder="1" applyAlignment="1" applyProtection="1">
      <alignment horizontal="center"/>
    </xf>
    <xf numFmtId="0" fontId="17" fillId="0" borderId="4" xfId="0" applyFont="1" applyBorder="1" applyAlignment="1" applyProtection="1">
      <alignment horizontal="center" vertical="center"/>
    </xf>
    <xf numFmtId="4" fontId="3" fillId="4" borderId="3" xfId="4" applyNumberFormat="1" applyFont="1" applyFill="1" applyBorder="1" applyAlignment="1" applyProtection="1">
      <alignment horizontal="right" vertical="center" wrapText="1"/>
      <protection locked="0"/>
    </xf>
    <xf numFmtId="0" fontId="17" fillId="4" borderId="9" xfId="0" applyFont="1" applyFill="1" applyBorder="1" applyAlignment="1" applyProtection="1">
      <alignment horizontal="right" vertical="center" wrapText="1"/>
      <protection locked="0"/>
    </xf>
    <xf numFmtId="2" fontId="18" fillId="4" borderId="9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9" xfId="0" applyFont="1" applyFill="1" applyBorder="1" applyAlignment="1" applyProtection="1">
      <alignment horizontal="right" vertical="center" wrapText="1"/>
      <protection locked="0"/>
    </xf>
    <xf numFmtId="4" fontId="3" fillId="0" borderId="5" xfId="4" applyNumberFormat="1" applyFont="1" applyBorder="1" applyAlignment="1" applyProtection="1">
      <alignment horizontal="center" vertical="center" wrapText="1"/>
    </xf>
    <xf numFmtId="4" fontId="10" fillId="3" borderId="10" xfId="4" applyNumberFormat="1" applyFont="1" applyFill="1" applyBorder="1" applyAlignment="1" applyProtection="1">
      <alignment horizontal="center" vertical="center" wrapText="1"/>
    </xf>
    <xf numFmtId="4" fontId="10" fillId="5" borderId="10" xfId="4" applyNumberFormat="1" applyFont="1" applyFill="1" applyBorder="1" applyAlignment="1" applyProtection="1">
      <alignment horizontal="center" vertical="center" wrapText="1"/>
    </xf>
    <xf numFmtId="4" fontId="10" fillId="3" borderId="10" xfId="4" applyNumberFormat="1" applyFont="1" applyFill="1" applyBorder="1" applyAlignment="1" applyProtection="1">
      <alignment horizontal="center" vertical="center"/>
    </xf>
    <xf numFmtId="4" fontId="11" fillId="3" borderId="10" xfId="4" applyNumberFormat="1" applyFont="1" applyFill="1" applyBorder="1" applyAlignment="1" applyProtection="1">
      <alignment horizontal="center" vertical="center" wrapText="1"/>
    </xf>
    <xf numFmtId="0" fontId="8" fillId="2" borderId="3" xfId="4" applyFont="1" applyFill="1" applyBorder="1" applyAlignment="1" applyProtection="1">
      <alignment horizontal="center" vertical="center" wrapText="1"/>
    </xf>
    <xf numFmtId="0" fontId="9" fillId="2" borderId="3" xfId="4" applyFont="1" applyFill="1" applyBorder="1" applyAlignment="1" applyProtection="1">
      <alignment horizontal="center" vertical="center" wrapText="1"/>
    </xf>
    <xf numFmtId="4" fontId="11" fillId="0" borderId="7" xfId="4" applyNumberFormat="1" applyFont="1" applyBorder="1" applyAlignment="1" applyProtection="1">
      <alignment horizontal="right" vertical="center" wrapText="1"/>
    </xf>
    <xf numFmtId="169" fontId="11" fillId="0" borderId="7" xfId="1" applyNumberFormat="1" applyFont="1" applyBorder="1" applyAlignment="1" applyProtection="1">
      <alignment horizontal="right" vertical="center" wrapText="1"/>
    </xf>
    <xf numFmtId="0" fontId="6" fillId="0" borderId="40" xfId="4" applyFont="1" applyBorder="1" applyAlignment="1" applyProtection="1">
      <alignment vertical="center" wrapText="1"/>
      <protection locked="0"/>
    </xf>
    <xf numFmtId="0" fontId="6" fillId="0" borderId="21" xfId="4" applyFont="1" applyBorder="1" applyAlignment="1" applyProtection="1">
      <alignment vertical="center" wrapText="1"/>
      <protection locked="0"/>
    </xf>
    <xf numFmtId="0" fontId="12" fillId="0" borderId="21" xfId="4" applyFont="1" applyBorder="1" applyAlignment="1" applyProtection="1">
      <alignment horizontal="right" vertical="center" wrapText="1"/>
      <protection locked="0"/>
    </xf>
    <xf numFmtId="4" fontId="11" fillId="0" borderId="22" xfId="4" applyNumberFormat="1" applyFont="1" applyBorder="1" applyAlignment="1" applyProtection="1">
      <alignment horizontal="right" vertical="center" wrapText="1"/>
    </xf>
    <xf numFmtId="0" fontId="6" fillId="0" borderId="24" xfId="4" applyFont="1" applyBorder="1" applyAlignment="1" applyProtection="1">
      <alignment vertical="center" wrapText="1"/>
      <protection locked="0"/>
    </xf>
    <xf numFmtId="4" fontId="11" fillId="0" borderId="23" xfId="4" applyNumberFormat="1" applyFont="1" applyBorder="1" applyAlignment="1" applyProtection="1">
      <alignment horizontal="right" vertical="center" wrapText="1"/>
    </xf>
    <xf numFmtId="0" fontId="6" fillId="0" borderId="25" xfId="4" applyFont="1" applyBorder="1" applyAlignment="1" applyProtection="1">
      <alignment vertical="center" wrapText="1"/>
      <protection locked="0"/>
    </xf>
    <xf numFmtId="0" fontId="6" fillId="0" borderId="26" xfId="4" applyFont="1" applyBorder="1" applyAlignment="1" applyProtection="1">
      <alignment vertical="center" wrapText="1"/>
      <protection locked="0"/>
    </xf>
    <xf numFmtId="0" fontId="1" fillId="0" borderId="26" xfId="4" applyBorder="1"/>
    <xf numFmtId="0" fontId="1" fillId="0" borderId="27" xfId="4" applyBorder="1"/>
    <xf numFmtId="166" fontId="22" fillId="0" borderId="3" xfId="4" applyNumberFormat="1" applyFont="1" applyBorder="1" applyAlignment="1" applyProtection="1">
      <protection locked="0"/>
    </xf>
    <xf numFmtId="167" fontId="5" fillId="0" borderId="3" xfId="4" applyNumberFormat="1" applyFont="1" applyBorder="1" applyAlignment="1" applyProtection="1">
      <alignment horizontal="left"/>
    </xf>
    <xf numFmtId="0" fontId="23" fillId="0" borderId="0" xfId="4" applyFont="1" applyBorder="1" applyAlignment="1" applyProtection="1">
      <alignment vertical="center" wrapText="1"/>
      <protection locked="0"/>
    </xf>
    <xf numFmtId="0" fontId="6" fillId="0" borderId="38" xfId="4" applyFont="1" applyBorder="1" applyAlignment="1" applyProtection="1">
      <alignment horizontal="center" vertical="center" wrapText="1"/>
    </xf>
    <xf numFmtId="0" fontId="6" fillId="0" borderId="39" xfId="4" applyFont="1" applyBorder="1" applyAlignment="1" applyProtection="1">
      <alignment horizontal="center" vertical="center" wrapText="1"/>
    </xf>
    <xf numFmtId="0" fontId="6" fillId="0" borderId="18" xfId="4" applyFont="1" applyBorder="1" applyAlignment="1" applyProtection="1">
      <alignment horizontal="center" vertical="center" wrapText="1"/>
    </xf>
    <xf numFmtId="0" fontId="16" fillId="6" borderId="2" xfId="4" applyFont="1" applyFill="1" applyBorder="1" applyAlignment="1" applyProtection="1">
      <alignment horizontal="center" vertical="center" wrapText="1"/>
    </xf>
    <xf numFmtId="0" fontId="16" fillId="6" borderId="31" xfId="4" applyFont="1" applyFill="1" applyBorder="1" applyAlignment="1" applyProtection="1">
      <alignment horizontal="center" vertical="center" wrapText="1"/>
    </xf>
    <xf numFmtId="0" fontId="16" fillId="6" borderId="32" xfId="4" applyFont="1" applyFill="1" applyBorder="1" applyAlignment="1" applyProtection="1">
      <alignment horizontal="center" vertical="center" wrapText="1"/>
    </xf>
    <xf numFmtId="0" fontId="12" fillId="0" borderId="36" xfId="4" applyFont="1" applyBorder="1" applyAlignment="1" applyProtection="1">
      <alignment horizontal="right" vertical="center" wrapText="1"/>
    </xf>
    <xf numFmtId="0" fontId="12" fillId="0" borderId="10" xfId="4" applyFont="1" applyBorder="1" applyAlignment="1" applyProtection="1">
      <alignment horizontal="right" vertical="center" wrapText="1"/>
    </xf>
    <xf numFmtId="0" fontId="12" fillId="0" borderId="11" xfId="4" applyFont="1" applyBorder="1" applyAlignment="1" applyProtection="1">
      <alignment horizontal="right" vertical="center" wrapText="1"/>
    </xf>
    <xf numFmtId="0" fontId="12" fillId="0" borderId="37" xfId="4" applyFont="1" applyBorder="1" applyAlignment="1" applyProtection="1">
      <alignment horizontal="right" vertical="center" wrapText="1"/>
    </xf>
    <xf numFmtId="0" fontId="12" fillId="0" borderId="34" xfId="4" applyFont="1" applyBorder="1" applyAlignment="1" applyProtection="1">
      <alignment horizontal="right" vertical="center" wrapText="1"/>
    </xf>
    <xf numFmtId="0" fontId="12" fillId="0" borderId="35" xfId="4" applyFont="1" applyBorder="1" applyAlignment="1" applyProtection="1">
      <alignment horizontal="right" vertical="center" wrapText="1"/>
    </xf>
    <xf numFmtId="0" fontId="10" fillId="3" borderId="5" xfId="4" applyFont="1" applyFill="1" applyBorder="1" applyAlignment="1" applyProtection="1">
      <alignment horizontal="left" vertical="center" wrapText="1"/>
    </xf>
    <xf numFmtId="0" fontId="6" fillId="7" borderId="28" xfId="4" applyFont="1" applyFill="1" applyBorder="1" applyAlignment="1" applyProtection="1">
      <alignment horizontal="left" vertical="center" wrapText="1"/>
    </xf>
    <xf numFmtId="0" fontId="6" fillId="7" borderId="12" xfId="4" applyFont="1" applyFill="1" applyBorder="1" applyAlignment="1" applyProtection="1">
      <alignment horizontal="left" vertical="center" wrapText="1"/>
    </xf>
    <xf numFmtId="0" fontId="6" fillId="7" borderId="6" xfId="4" applyFont="1" applyFill="1" applyBorder="1" applyAlignment="1" applyProtection="1">
      <alignment horizontal="left" vertical="center" wrapText="1"/>
    </xf>
    <xf numFmtId="0" fontId="6" fillId="7" borderId="19" xfId="4" applyFont="1" applyFill="1" applyBorder="1" applyAlignment="1" applyProtection="1">
      <alignment horizontal="left" vertical="center" wrapText="1"/>
    </xf>
    <xf numFmtId="0" fontId="12" fillId="0" borderId="5" xfId="4" applyFont="1" applyBorder="1" applyAlignment="1" applyProtection="1">
      <alignment horizontal="right" vertical="center" wrapText="1"/>
    </xf>
    <xf numFmtId="0" fontId="14" fillId="0" borderId="5" xfId="4" applyFont="1" applyBorder="1" applyAlignment="1" applyProtection="1">
      <alignment horizontal="right" vertical="center" wrapText="1"/>
    </xf>
    <xf numFmtId="0" fontId="14" fillId="0" borderId="10" xfId="4" applyFont="1" applyBorder="1" applyAlignment="1" applyProtection="1">
      <alignment horizontal="right" vertical="center" wrapText="1"/>
    </xf>
    <xf numFmtId="0" fontId="14" fillId="0" borderId="11" xfId="4" applyFont="1" applyBorder="1" applyAlignment="1" applyProtection="1">
      <alignment horizontal="right" vertical="center" wrapText="1"/>
    </xf>
    <xf numFmtId="0" fontId="12" fillId="0" borderId="33" xfId="4" applyFont="1" applyBorder="1" applyAlignment="1" applyProtection="1">
      <alignment horizontal="right" vertical="center" wrapText="1"/>
    </xf>
    <xf numFmtId="0" fontId="10" fillId="5" borderId="5" xfId="4" applyFont="1" applyFill="1" applyBorder="1" applyAlignment="1" applyProtection="1">
      <alignment horizontal="left" vertical="center" wrapText="1"/>
    </xf>
    <xf numFmtId="0" fontId="7" fillId="0" borderId="20" xfId="4" applyFont="1" applyBorder="1" applyAlignment="1" applyProtection="1">
      <alignment horizontal="center" vertical="center"/>
    </xf>
    <xf numFmtId="0" fontId="7" fillId="0" borderId="41" xfId="4" applyFont="1" applyBorder="1" applyAlignment="1" applyProtection="1">
      <alignment horizontal="center" vertical="center"/>
    </xf>
    <xf numFmtId="0" fontId="8" fillId="2" borderId="4" xfId="4" applyFont="1" applyFill="1" applyBorder="1" applyAlignment="1" applyProtection="1">
      <alignment horizontal="center" vertical="center" wrapText="1"/>
    </xf>
    <xf numFmtId="0" fontId="8" fillId="2" borderId="3" xfId="4" applyFont="1" applyFill="1" applyBorder="1" applyAlignment="1" applyProtection="1">
      <alignment horizontal="center" vertical="center" wrapText="1"/>
    </xf>
    <xf numFmtId="0" fontId="5" fillId="2" borderId="3" xfId="4" applyFont="1" applyFill="1" applyBorder="1" applyAlignment="1" applyProtection="1">
      <alignment horizontal="center" vertical="center" wrapText="1"/>
    </xf>
    <xf numFmtId="0" fontId="9" fillId="2" borderId="3" xfId="4" applyFont="1" applyFill="1" applyBorder="1" applyAlignment="1" applyProtection="1">
      <alignment horizontal="center" vertical="center" wrapText="1"/>
    </xf>
    <xf numFmtId="0" fontId="8" fillId="2" borderId="9" xfId="4" applyFont="1" applyFill="1" applyBorder="1" applyAlignment="1" applyProtection="1">
      <alignment horizontal="center" vertical="center" wrapText="1"/>
    </xf>
    <xf numFmtId="0" fontId="4" fillId="0" borderId="40" xfId="4" applyFont="1" applyBorder="1" applyAlignment="1" applyProtection="1">
      <alignment horizontal="center"/>
    </xf>
    <xf numFmtId="0" fontId="4" fillId="0" borderId="1" xfId="4" applyFont="1" applyBorder="1" applyAlignment="1" applyProtection="1">
      <alignment horizontal="center"/>
    </xf>
    <xf numFmtId="0" fontId="4" fillId="0" borderId="15" xfId="4" applyFont="1" applyBorder="1" applyAlignment="1" applyProtection="1">
      <alignment horizontal="center"/>
    </xf>
    <xf numFmtId="0" fontId="5" fillId="0" borderId="4" xfId="4" applyFont="1" applyBorder="1" applyAlignment="1" applyProtection="1">
      <alignment horizontal="left" vertical="center"/>
    </xf>
    <xf numFmtId="0" fontId="5" fillId="0" borderId="3" xfId="4" applyFont="1" applyBorder="1" applyAlignment="1" applyProtection="1">
      <alignment horizontal="left" vertical="center"/>
    </xf>
    <xf numFmtId="0" fontId="1" fillId="0" borderId="3" xfId="4" applyFont="1" applyBorder="1" applyAlignment="1" applyProtection="1">
      <alignment horizontal="left" vertical="center" wrapText="1"/>
    </xf>
    <xf numFmtId="0" fontId="1" fillId="0" borderId="3" xfId="4" applyFont="1" applyBorder="1" applyAlignment="1" applyProtection="1">
      <alignment horizontal="center" vertical="center" wrapText="1"/>
    </xf>
    <xf numFmtId="10" fontId="6" fillId="0" borderId="9" xfId="1" applyNumberFormat="1" applyFont="1" applyBorder="1" applyAlignment="1" applyProtection="1">
      <alignment horizontal="center" vertical="center" wrapText="1"/>
      <protection locked="0"/>
    </xf>
    <xf numFmtId="0" fontId="1" fillId="0" borderId="2" xfId="4" applyFont="1" applyBorder="1" applyAlignment="1" applyProtection="1">
      <alignment horizontal="center" vertical="center" wrapText="1"/>
      <protection locked="0"/>
    </xf>
    <xf numFmtId="0" fontId="1" fillId="0" borderId="31" xfId="4" applyFont="1" applyBorder="1" applyAlignment="1" applyProtection="1">
      <alignment horizontal="center" vertical="center" wrapText="1"/>
      <protection locked="0"/>
    </xf>
    <xf numFmtId="0" fontId="1" fillId="0" borderId="32" xfId="4" applyFont="1" applyBorder="1" applyAlignment="1" applyProtection="1">
      <alignment horizontal="center" vertical="center" wrapText="1"/>
      <protection locked="0"/>
    </xf>
    <xf numFmtId="0" fontId="1" fillId="0" borderId="4" xfId="4" applyFont="1" applyBorder="1" applyAlignment="1" applyProtection="1">
      <alignment horizontal="center" vertical="center" wrapText="1"/>
      <protection locked="0"/>
    </xf>
    <xf numFmtId="0" fontId="1" fillId="0" borderId="3" xfId="4" applyFont="1" applyBorder="1" applyAlignment="1" applyProtection="1">
      <alignment horizontal="center" vertical="center" wrapText="1"/>
      <protection locked="0"/>
    </xf>
    <xf numFmtId="0" fontId="1" fillId="0" borderId="9" xfId="4" applyFont="1" applyBorder="1" applyAlignment="1" applyProtection="1">
      <alignment horizontal="center" vertical="center" wrapText="1"/>
      <protection locked="0"/>
    </xf>
    <xf numFmtId="0" fontId="1" fillId="0" borderId="6" xfId="4" applyFont="1" applyBorder="1" applyAlignment="1" applyProtection="1">
      <alignment horizontal="center" vertical="center" wrapText="1"/>
      <protection locked="0"/>
    </xf>
    <xf numFmtId="0" fontId="1" fillId="0" borderId="19" xfId="4" applyFont="1" applyBorder="1" applyAlignment="1" applyProtection="1">
      <alignment horizontal="center" vertical="center" wrapText="1"/>
      <protection locked="0"/>
    </xf>
    <xf numFmtId="0" fontId="1" fillId="0" borderId="7" xfId="4" applyFont="1" applyBorder="1" applyAlignment="1" applyProtection="1">
      <alignment horizontal="center" vertical="center" wrapText="1"/>
      <protection locked="0"/>
    </xf>
    <xf numFmtId="0" fontId="1" fillId="0" borderId="3" xfId="4" applyFont="1" applyBorder="1" applyAlignment="1" applyProtection="1">
      <alignment horizontal="left" vertical="center"/>
      <protection locked="0"/>
    </xf>
    <xf numFmtId="0" fontId="1" fillId="0" borderId="3" xfId="4" applyFont="1" applyBorder="1" applyAlignment="1" applyProtection="1">
      <alignment horizontal="left" vertical="center" wrapText="1"/>
      <protection locked="0"/>
    </xf>
    <xf numFmtId="166" fontId="1" fillId="0" borderId="3" xfId="4" applyNumberFormat="1" applyBorder="1" applyAlignment="1" applyProtection="1">
      <alignment horizontal="center"/>
      <protection locked="0"/>
    </xf>
    <xf numFmtId="0" fontId="0" fillId="0" borderId="4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19" fillId="0" borderId="4" xfId="0" applyFont="1" applyBorder="1" applyAlignment="1" applyProtection="1">
      <alignment horizontal="right" vertical="center" wrapText="1"/>
    </xf>
    <xf numFmtId="0" fontId="0" fillId="0" borderId="20" xfId="0" applyBorder="1" applyAlignment="1" applyProtection="1">
      <alignment horizontal="center"/>
    </xf>
    <xf numFmtId="0" fontId="19" fillId="0" borderId="6" xfId="0" applyFont="1" applyBorder="1" applyAlignment="1" applyProtection="1">
      <alignment horizontal="right" vertical="center" wrapText="1"/>
    </xf>
    <xf numFmtId="0" fontId="0" fillId="0" borderId="2" xfId="0" applyBorder="1" applyAlignment="1">
      <alignment horizontal="center"/>
    </xf>
    <xf numFmtId="0" fontId="0" fillId="0" borderId="20" xfId="0" applyBorder="1" applyProtection="1"/>
    <xf numFmtId="0" fontId="1" fillId="0" borderId="18" xfId="4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/>
    </xf>
    <xf numFmtId="0" fontId="0" fillId="0" borderId="20" xfId="0" applyFont="1" applyBorder="1" applyAlignment="1" applyProtection="1">
      <alignment horizontal="center"/>
    </xf>
    <xf numFmtId="0" fontId="0" fillId="0" borderId="28" xfId="0" applyFont="1" applyBorder="1" applyAlignment="1">
      <alignment horizontal="left" vertical="center" wrapText="1"/>
    </xf>
  </cellXfs>
  <cellStyles count="11">
    <cellStyle name="Moeda 2" xfId="2"/>
    <cellStyle name="Moeda 5 3" xfId="3"/>
    <cellStyle name="Normal" xfId="0" builtinId="0"/>
    <cellStyle name="Normal 2" xfId="4"/>
    <cellStyle name="Normal 2 2" xfId="5"/>
    <cellStyle name="Normal 2 2 4" xfId="6"/>
    <cellStyle name="Normal 4 8" xfId="7"/>
    <cellStyle name="Normal 5" xfId="8"/>
    <cellStyle name="Porcentagem" xfId="1" builtinId="5"/>
    <cellStyle name="Porcentagem 2" xfId="9"/>
    <cellStyle name="Vírgula 5" xfId="1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165040</xdr:colOff>
      <xdr:row>35</xdr:row>
      <xdr:rowOff>284475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9775440" cy="81082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165040</xdr:colOff>
      <xdr:row>35</xdr:row>
      <xdr:rowOff>255675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9775440" cy="8079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165040</xdr:colOff>
      <xdr:row>37</xdr:row>
      <xdr:rowOff>341355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9775440" cy="86414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165040</xdr:colOff>
      <xdr:row>54</xdr:row>
      <xdr:rowOff>68090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9775440" cy="11619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van%20Paixao%20Jr\Downloads\Planilha%20Orcamentaria%20Reforma%20Uberaba%20MG%20ref%20Julho%202013%20NOVA%20VERSAO%20SOMENTE%20PRECO%20UNITAR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"/>
      <sheetName val="COMPO1"/>
      <sheetName val="COMPO2"/>
      <sheetName val="QUANT"/>
      <sheetName val="ORCA"/>
      <sheetName val="CRONO"/>
      <sheetName val="ABC_SERV"/>
      <sheetName val="ABC_IN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61"/>
  <sheetViews>
    <sheetView showGridLines="0" tabSelected="1" zoomScaleNormal="100" zoomScaleSheetLayoutView="100" workbookViewId="0">
      <selection activeCell="P43" sqref="P43"/>
    </sheetView>
  </sheetViews>
  <sheetFormatPr defaultColWidth="8.7109375" defaultRowHeight="15"/>
  <cols>
    <col min="1" max="1" width="5.140625" style="1" customWidth="1"/>
    <col min="2" max="2" width="15.85546875" style="1" customWidth="1"/>
    <col min="3" max="3" width="47.85546875" style="1" customWidth="1"/>
    <col min="4" max="4" width="10" style="1" customWidth="1"/>
    <col min="5" max="5" width="7.42578125" style="1" customWidth="1"/>
    <col min="6" max="6" width="10" style="1" customWidth="1"/>
    <col min="7" max="7" width="10.140625" style="1" customWidth="1"/>
    <col min="8" max="8" width="9.7109375" style="1" customWidth="1"/>
    <col min="9" max="10" width="10" style="1" customWidth="1"/>
    <col min="11" max="11" width="12.42578125" style="1" customWidth="1"/>
    <col min="12" max="12" width="17.42578125" style="1" customWidth="1"/>
    <col min="13" max="1021" width="8.7109375" style="1"/>
    <col min="1022" max="1023" width="11.5703125" customWidth="1"/>
  </cols>
  <sheetData>
    <row r="1" spans="1:12" ht="18.75" thickBot="1">
      <c r="A1" s="120" t="s">
        <v>0</v>
      </c>
      <c r="B1" s="120"/>
      <c r="C1" s="120"/>
      <c r="D1" s="120"/>
      <c r="E1" s="120"/>
      <c r="F1" s="120"/>
      <c r="G1" s="120"/>
      <c r="H1" s="120"/>
      <c r="I1" s="121"/>
      <c r="J1" s="121"/>
      <c r="K1" s="122"/>
    </row>
    <row r="2" spans="1:12" ht="18" customHeight="1">
      <c r="A2" s="123" t="s">
        <v>188</v>
      </c>
      <c r="B2" s="124"/>
      <c r="C2" s="125" t="s">
        <v>2</v>
      </c>
      <c r="D2" s="125"/>
      <c r="E2" s="125"/>
      <c r="F2" s="125"/>
      <c r="G2" s="126" t="s">
        <v>3</v>
      </c>
      <c r="H2" s="127">
        <f>'Modelo BDI - Serviços'!D31</f>
        <v>0.14099999999999999</v>
      </c>
      <c r="I2" s="128" t="s">
        <v>4</v>
      </c>
      <c r="J2" s="129"/>
      <c r="K2" s="130"/>
    </row>
    <row r="3" spans="1:12" ht="15.75" customHeight="1">
      <c r="A3" s="123" t="s">
        <v>5</v>
      </c>
      <c r="B3" s="124"/>
      <c r="C3" s="137"/>
      <c r="D3" s="137"/>
      <c r="E3" s="137"/>
      <c r="F3" s="137"/>
      <c r="G3" s="126"/>
      <c r="H3" s="127"/>
      <c r="I3" s="131"/>
      <c r="J3" s="132"/>
      <c r="K3" s="133"/>
    </row>
    <row r="4" spans="1:12" ht="13.9" customHeight="1">
      <c r="A4" s="123" t="s">
        <v>6</v>
      </c>
      <c r="B4" s="124"/>
      <c r="C4" s="138"/>
      <c r="D4" s="138"/>
      <c r="E4" s="138"/>
      <c r="F4" s="138"/>
      <c r="G4" s="126" t="s">
        <v>7</v>
      </c>
      <c r="H4" s="127">
        <f>'Modelo BDI - Materiais'!D31</f>
        <v>8.8700000000000001E-2</v>
      </c>
      <c r="I4" s="131"/>
      <c r="J4" s="132"/>
      <c r="K4" s="133"/>
    </row>
    <row r="5" spans="1:12" ht="15" customHeight="1" thickBot="1">
      <c r="A5" s="123" t="s">
        <v>9</v>
      </c>
      <c r="B5" s="124"/>
      <c r="C5" s="88">
        <f>K41</f>
        <v>45992.33</v>
      </c>
      <c r="D5" s="87" t="s">
        <v>8</v>
      </c>
      <c r="E5" s="139"/>
      <c r="F5" s="139"/>
      <c r="G5" s="126"/>
      <c r="H5" s="127"/>
      <c r="I5" s="134"/>
      <c r="J5" s="135"/>
      <c r="K5" s="136"/>
    </row>
    <row r="6" spans="1:12" ht="16.5" customHeight="1">
      <c r="A6" s="113"/>
      <c r="B6" s="113"/>
      <c r="C6" s="113"/>
      <c r="D6" s="113"/>
      <c r="E6" s="113"/>
      <c r="F6" s="113"/>
      <c r="G6" s="113"/>
      <c r="H6" s="113"/>
      <c r="I6" s="114"/>
      <c r="J6" s="114"/>
      <c r="K6" s="114"/>
    </row>
    <row r="7" spans="1:12" ht="15.95" customHeight="1">
      <c r="A7" s="115" t="s">
        <v>10</v>
      </c>
      <c r="B7" s="116" t="s">
        <v>11</v>
      </c>
      <c r="C7" s="117" t="s">
        <v>12</v>
      </c>
      <c r="D7" s="116" t="s">
        <v>13</v>
      </c>
      <c r="E7" s="116" t="s">
        <v>14</v>
      </c>
      <c r="F7" s="116" t="s">
        <v>15</v>
      </c>
      <c r="G7" s="74" t="s">
        <v>16</v>
      </c>
      <c r="H7" s="118" t="s">
        <v>17</v>
      </c>
      <c r="I7" s="74" t="s">
        <v>18</v>
      </c>
      <c r="J7" s="119" t="s">
        <v>185</v>
      </c>
      <c r="K7" s="119" t="s">
        <v>186</v>
      </c>
    </row>
    <row r="8" spans="1:12" ht="15" customHeight="1">
      <c r="A8" s="115"/>
      <c r="B8" s="116"/>
      <c r="C8" s="117"/>
      <c r="D8" s="116"/>
      <c r="E8" s="116"/>
      <c r="F8" s="116"/>
      <c r="G8" s="73" t="s">
        <v>19</v>
      </c>
      <c r="H8" s="118"/>
      <c r="I8" s="73" t="s">
        <v>20</v>
      </c>
      <c r="J8" s="119"/>
      <c r="K8" s="119"/>
    </row>
    <row r="9" spans="1:12" ht="13.9" customHeight="1">
      <c r="A9" s="2">
        <v>1</v>
      </c>
      <c r="B9" s="102" t="s">
        <v>21</v>
      </c>
      <c r="C9" s="102"/>
      <c r="D9" s="3"/>
      <c r="E9" s="3"/>
      <c r="F9" s="3"/>
      <c r="G9" s="3"/>
      <c r="H9" s="3"/>
      <c r="I9" s="4"/>
      <c r="J9" s="69">
        <v>448.16</v>
      </c>
      <c r="K9" s="5">
        <f>K10+K11</f>
        <v>266.93</v>
      </c>
    </row>
    <row r="10" spans="1:12" ht="13.9" customHeight="1">
      <c r="A10" s="6" t="s">
        <v>22</v>
      </c>
      <c r="B10" s="7" t="s">
        <v>23</v>
      </c>
      <c r="C10" s="8" t="s">
        <v>24</v>
      </c>
      <c r="D10" s="7" t="s">
        <v>25</v>
      </c>
      <c r="E10" s="7" t="s">
        <v>26</v>
      </c>
      <c r="F10" s="9">
        <v>1</v>
      </c>
      <c r="G10" s="10">
        <v>233.94</v>
      </c>
      <c r="H10" s="10">
        <f>ROUND(G10*($H$2),2)</f>
        <v>32.99</v>
      </c>
      <c r="I10" s="10">
        <f>H10+G10</f>
        <v>266.93</v>
      </c>
      <c r="J10" s="68">
        <v>305.36</v>
      </c>
      <c r="K10" s="11">
        <f>ROUND(I10*F10,2)</f>
        <v>266.93</v>
      </c>
      <c r="L10" s="12"/>
    </row>
    <row r="11" spans="1:12" ht="13.9" customHeight="1">
      <c r="A11" s="6" t="s">
        <v>27</v>
      </c>
      <c r="B11" s="7" t="s">
        <v>28</v>
      </c>
      <c r="C11" s="8" t="s">
        <v>29</v>
      </c>
      <c r="D11" s="7" t="s">
        <v>30</v>
      </c>
      <c r="E11" s="7" t="s">
        <v>26</v>
      </c>
      <c r="F11" s="9">
        <v>1</v>
      </c>
      <c r="G11" s="64"/>
      <c r="H11" s="10">
        <f>ROUND(G11*($H$2),2)</f>
        <v>0</v>
      </c>
      <c r="I11" s="10">
        <f>H11+G11</f>
        <v>0</v>
      </c>
      <c r="J11" s="68">
        <v>142.80000000000001</v>
      </c>
      <c r="K11" s="11">
        <f>ROUND(I11*F11,2)</f>
        <v>0</v>
      </c>
      <c r="L11" s="12"/>
    </row>
    <row r="12" spans="1:12" ht="12.75" customHeight="1">
      <c r="A12" s="2">
        <v>2</v>
      </c>
      <c r="B12" s="102" t="s">
        <v>31</v>
      </c>
      <c r="C12" s="102"/>
      <c r="D12" s="3"/>
      <c r="E12" s="3"/>
      <c r="F12" s="3"/>
      <c r="G12" s="3"/>
      <c r="H12" s="3"/>
      <c r="I12" s="4"/>
      <c r="J12" s="69">
        <v>39557.969999999994</v>
      </c>
      <c r="K12" s="5">
        <f>K13+K16</f>
        <v>0</v>
      </c>
      <c r="L12" s="12"/>
    </row>
    <row r="13" spans="1:12" ht="12.75" customHeight="1">
      <c r="A13" s="13" t="s">
        <v>32</v>
      </c>
      <c r="B13" s="112" t="s">
        <v>33</v>
      </c>
      <c r="C13" s="112"/>
      <c r="D13" s="14"/>
      <c r="E13" s="14"/>
      <c r="F13" s="14"/>
      <c r="G13" s="14"/>
      <c r="H13" s="14"/>
      <c r="I13" s="15"/>
      <c r="J13" s="70">
        <v>34198.019999999997</v>
      </c>
      <c r="K13" s="16">
        <f>K14+K15</f>
        <v>0</v>
      </c>
      <c r="L13" s="12"/>
    </row>
    <row r="14" spans="1:12" ht="15" customHeight="1">
      <c r="A14" s="6" t="s">
        <v>34</v>
      </c>
      <c r="B14" s="7" t="s">
        <v>35</v>
      </c>
      <c r="C14" s="8" t="s">
        <v>36</v>
      </c>
      <c r="D14" s="7" t="s">
        <v>30</v>
      </c>
      <c r="E14" s="7" t="s">
        <v>26</v>
      </c>
      <c r="F14" s="9">
        <v>6</v>
      </c>
      <c r="G14" s="64"/>
      <c r="H14" s="10">
        <f>ROUND(G14*($H$2),2)</f>
        <v>0</v>
      </c>
      <c r="I14" s="10">
        <f>H14+G14</f>
        <v>0</v>
      </c>
      <c r="J14" s="68">
        <v>10505.279999999999</v>
      </c>
      <c r="K14" s="11">
        <f>ROUND(I14*F14,2)</f>
        <v>0</v>
      </c>
      <c r="L14" s="12"/>
    </row>
    <row r="15" spans="1:12" ht="15" customHeight="1">
      <c r="A15" s="6" t="s">
        <v>37</v>
      </c>
      <c r="B15" s="7" t="s">
        <v>38</v>
      </c>
      <c r="C15" s="8" t="s">
        <v>39</v>
      </c>
      <c r="D15" s="7" t="s">
        <v>30</v>
      </c>
      <c r="E15" s="7" t="s">
        <v>26</v>
      </c>
      <c r="F15" s="9">
        <v>6</v>
      </c>
      <c r="G15" s="64"/>
      <c r="H15" s="10">
        <f>ROUND(G15*($H$2),2)</f>
        <v>0</v>
      </c>
      <c r="I15" s="10">
        <f>H15+G15</f>
        <v>0</v>
      </c>
      <c r="J15" s="68">
        <v>23692.739999999998</v>
      </c>
      <c r="K15" s="11">
        <f>ROUND(I15*F15,2)</f>
        <v>0</v>
      </c>
      <c r="L15" s="12"/>
    </row>
    <row r="16" spans="1:12" ht="12.75" customHeight="1">
      <c r="A16" s="13" t="s">
        <v>40</v>
      </c>
      <c r="B16" s="112" t="s">
        <v>41</v>
      </c>
      <c r="C16" s="112"/>
      <c r="D16" s="14"/>
      <c r="E16" s="14"/>
      <c r="F16" s="14"/>
      <c r="G16" s="14"/>
      <c r="H16" s="14"/>
      <c r="I16" s="15"/>
      <c r="J16" s="70">
        <v>5359.95</v>
      </c>
      <c r="K16" s="16">
        <f>K17</f>
        <v>0</v>
      </c>
      <c r="L16" s="12"/>
    </row>
    <row r="17" spans="1:12" ht="22.5">
      <c r="A17" s="6" t="s">
        <v>42</v>
      </c>
      <c r="B17" s="7" t="s">
        <v>43</v>
      </c>
      <c r="C17" s="17" t="s">
        <v>44</v>
      </c>
      <c r="D17" s="7" t="s">
        <v>30</v>
      </c>
      <c r="E17" s="7" t="s">
        <v>26</v>
      </c>
      <c r="F17" s="9">
        <v>15</v>
      </c>
      <c r="G17" s="64"/>
      <c r="H17" s="10">
        <f>ROUND(G17*($H$2),2)</f>
        <v>0</v>
      </c>
      <c r="I17" s="10">
        <f>H17+G17</f>
        <v>0</v>
      </c>
      <c r="J17" s="68">
        <v>5359.95</v>
      </c>
      <c r="K17" s="11">
        <f>ROUND(I17*F17,2)</f>
        <v>0</v>
      </c>
      <c r="L17" s="12"/>
    </row>
    <row r="18" spans="1:12" ht="12.75" customHeight="1">
      <c r="A18" s="2">
        <v>3</v>
      </c>
      <c r="B18" s="102" t="s">
        <v>45</v>
      </c>
      <c r="C18" s="102"/>
      <c r="D18" s="3"/>
      <c r="E18" s="3"/>
      <c r="F18" s="3"/>
      <c r="G18" s="3"/>
      <c r="H18" s="3"/>
      <c r="I18" s="4"/>
      <c r="J18" s="69">
        <v>19822.919999999998</v>
      </c>
      <c r="K18" s="5">
        <f>SUM(K19:K22)</f>
        <v>0</v>
      </c>
      <c r="L18" s="12"/>
    </row>
    <row r="19" spans="1:12" ht="12.75" customHeight="1">
      <c r="A19" s="6" t="s">
        <v>46</v>
      </c>
      <c r="B19" s="7" t="s">
        <v>47</v>
      </c>
      <c r="C19" s="18" t="s">
        <v>48</v>
      </c>
      <c r="D19" s="7" t="s">
        <v>30</v>
      </c>
      <c r="E19" s="7" t="s">
        <v>26</v>
      </c>
      <c r="F19" s="9">
        <v>6</v>
      </c>
      <c r="G19" s="64"/>
      <c r="H19" s="10">
        <f>ROUND(G19*($H$2),2)</f>
        <v>0</v>
      </c>
      <c r="I19" s="10">
        <f>H19+G19</f>
        <v>0</v>
      </c>
      <c r="J19" s="68">
        <v>5252.6399999999994</v>
      </c>
      <c r="K19" s="11">
        <f>ROUND(I19*F19,2)</f>
        <v>0</v>
      </c>
      <c r="L19" s="12"/>
    </row>
    <row r="20" spans="1:12" ht="12.75" customHeight="1">
      <c r="A20" s="6" t="s">
        <v>49</v>
      </c>
      <c r="B20" s="7" t="s">
        <v>50</v>
      </c>
      <c r="C20" s="18" t="s">
        <v>51</v>
      </c>
      <c r="D20" s="7" t="s">
        <v>30</v>
      </c>
      <c r="E20" s="7" t="s">
        <v>26</v>
      </c>
      <c r="F20" s="9">
        <v>6</v>
      </c>
      <c r="G20" s="64"/>
      <c r="H20" s="10">
        <f>ROUND(G20*($H$2),2)</f>
        <v>0</v>
      </c>
      <c r="I20" s="10">
        <f>H20+G20</f>
        <v>0</v>
      </c>
      <c r="J20" s="68">
        <v>7450.5599999999995</v>
      </c>
      <c r="K20" s="11">
        <f>ROUND(I20*F20,2)</f>
        <v>0</v>
      </c>
      <c r="L20" s="12"/>
    </row>
    <row r="21" spans="1:12" ht="15" customHeight="1">
      <c r="A21" s="6" t="s">
        <v>52</v>
      </c>
      <c r="B21" s="7" t="s">
        <v>53</v>
      </c>
      <c r="C21" s="18" t="s">
        <v>54</v>
      </c>
      <c r="D21" s="7" t="s">
        <v>55</v>
      </c>
      <c r="E21" s="7" t="s">
        <v>26</v>
      </c>
      <c r="F21" s="9">
        <v>12</v>
      </c>
      <c r="G21" s="64"/>
      <c r="H21" s="10">
        <f>ROUND(G21*($H$2),2)</f>
        <v>0</v>
      </c>
      <c r="I21" s="10">
        <f>H21+G21</f>
        <v>0</v>
      </c>
      <c r="J21" s="68">
        <v>5043.72</v>
      </c>
      <c r="K21" s="11">
        <f>ROUND(I21*F21,2)</f>
        <v>0</v>
      </c>
      <c r="L21" s="12"/>
    </row>
    <row r="22" spans="1:12" ht="33.75">
      <c r="A22" s="6" t="s">
        <v>56</v>
      </c>
      <c r="B22" s="7" t="s">
        <v>57</v>
      </c>
      <c r="C22" s="8" t="s">
        <v>58</v>
      </c>
      <c r="D22" s="7" t="s">
        <v>59</v>
      </c>
      <c r="E22" s="7" t="s">
        <v>60</v>
      </c>
      <c r="F22" s="9">
        <v>120</v>
      </c>
      <c r="G22" s="64"/>
      <c r="H22" s="10">
        <f>ROUND(G22*($H$4),2)</f>
        <v>0</v>
      </c>
      <c r="I22" s="10">
        <f>H22+G22</f>
        <v>0</v>
      </c>
      <c r="J22" s="68">
        <v>2076</v>
      </c>
      <c r="K22" s="11">
        <f>ROUND(I22*F22,2)</f>
        <v>0</v>
      </c>
      <c r="L22" s="12"/>
    </row>
    <row r="23" spans="1:12" ht="12.75" customHeight="1">
      <c r="A23" s="2">
        <v>4</v>
      </c>
      <c r="B23" s="102" t="s">
        <v>61</v>
      </c>
      <c r="C23" s="102"/>
      <c r="D23" s="47"/>
      <c r="E23" s="47"/>
      <c r="F23" s="47"/>
      <c r="G23" s="47"/>
      <c r="H23" s="47"/>
      <c r="I23" s="48"/>
      <c r="J23" s="71">
        <v>14637.220000000001</v>
      </c>
      <c r="K23" s="5">
        <f>SUM(K24:K27)</f>
        <v>0</v>
      </c>
      <c r="L23" s="12"/>
    </row>
    <row r="24" spans="1:12" ht="22.5">
      <c r="A24" s="6" t="s">
        <v>62</v>
      </c>
      <c r="B24" s="7" t="s">
        <v>63</v>
      </c>
      <c r="C24" s="8" t="s">
        <v>64</v>
      </c>
      <c r="D24" s="7" t="s">
        <v>30</v>
      </c>
      <c r="E24" s="7" t="s">
        <v>26</v>
      </c>
      <c r="F24" s="9">
        <v>40</v>
      </c>
      <c r="G24" s="64"/>
      <c r="H24" s="10">
        <f>ROUND(G24*($H$2),2)</f>
        <v>0</v>
      </c>
      <c r="I24" s="10">
        <f>H24+G24</f>
        <v>0</v>
      </c>
      <c r="J24" s="68">
        <v>8940.8000000000011</v>
      </c>
      <c r="K24" s="11">
        <f>ROUND(I24*F24,2)</f>
        <v>0</v>
      </c>
      <c r="L24" s="12"/>
    </row>
    <row r="25" spans="1:12" ht="22.5">
      <c r="A25" s="6" t="s">
        <v>65</v>
      </c>
      <c r="B25" s="7" t="s">
        <v>66</v>
      </c>
      <c r="C25" s="8" t="s">
        <v>67</v>
      </c>
      <c r="D25" s="7" t="s">
        <v>59</v>
      </c>
      <c r="E25" s="7" t="s">
        <v>60</v>
      </c>
      <c r="F25" s="9">
        <v>40</v>
      </c>
      <c r="G25" s="64"/>
      <c r="H25" s="10">
        <f>ROUND(G25*($H$2),2)</f>
        <v>0</v>
      </c>
      <c r="I25" s="10">
        <f>H25+G25</f>
        <v>0</v>
      </c>
      <c r="J25" s="68">
        <v>1428</v>
      </c>
      <c r="K25" s="11">
        <f>ROUND(I25*F25,2)</f>
        <v>0</v>
      </c>
      <c r="L25" s="12"/>
    </row>
    <row r="26" spans="1:12" ht="22.5">
      <c r="A26" s="6" t="s">
        <v>68</v>
      </c>
      <c r="B26" s="7" t="s">
        <v>69</v>
      </c>
      <c r="C26" s="8" t="s">
        <v>70</v>
      </c>
      <c r="D26" s="7" t="s">
        <v>30</v>
      </c>
      <c r="E26" s="7" t="s">
        <v>26</v>
      </c>
      <c r="F26" s="9">
        <v>2</v>
      </c>
      <c r="G26" s="64"/>
      <c r="H26" s="10">
        <f>ROUND(G26*($H$2),2)</f>
        <v>0</v>
      </c>
      <c r="I26" s="10">
        <f>H26+G26</f>
        <v>0</v>
      </c>
      <c r="J26" s="68">
        <v>477.22</v>
      </c>
      <c r="K26" s="11">
        <f>ROUND(I26*F26,2)</f>
        <v>0</v>
      </c>
      <c r="L26" s="12"/>
    </row>
    <row r="27" spans="1:12" ht="33.75">
      <c r="A27" s="6" t="s">
        <v>71</v>
      </c>
      <c r="B27" s="7" t="s">
        <v>72</v>
      </c>
      <c r="C27" s="8" t="s">
        <v>73</v>
      </c>
      <c r="D27" s="7" t="s">
        <v>30</v>
      </c>
      <c r="E27" s="7" t="s">
        <v>26</v>
      </c>
      <c r="F27" s="9">
        <v>4</v>
      </c>
      <c r="G27" s="64"/>
      <c r="H27" s="10">
        <f>ROUND(G27*($H$2),2)</f>
        <v>0</v>
      </c>
      <c r="I27" s="10">
        <f>H27+G27</f>
        <v>0</v>
      </c>
      <c r="J27" s="68">
        <v>3791.2</v>
      </c>
      <c r="K27" s="11">
        <f>ROUND(I27*F27,2)</f>
        <v>0</v>
      </c>
      <c r="L27" s="12"/>
    </row>
    <row r="28" spans="1:12" ht="12.75" customHeight="1">
      <c r="A28" s="2">
        <v>5</v>
      </c>
      <c r="B28" s="102" t="s">
        <v>74</v>
      </c>
      <c r="C28" s="102"/>
      <c r="D28" s="3"/>
      <c r="E28" s="3"/>
      <c r="F28" s="3"/>
      <c r="G28" s="3"/>
      <c r="H28" s="3"/>
      <c r="I28" s="4"/>
      <c r="J28" s="69">
        <v>25091</v>
      </c>
      <c r="K28" s="5">
        <f>K29+K30</f>
        <v>0</v>
      </c>
      <c r="L28" s="12"/>
    </row>
    <row r="29" spans="1:12" ht="12.75" customHeight="1">
      <c r="A29" s="6" t="s">
        <v>75</v>
      </c>
      <c r="B29" s="7" t="s">
        <v>76</v>
      </c>
      <c r="C29" s="8" t="s">
        <v>77</v>
      </c>
      <c r="D29" s="7" t="s">
        <v>78</v>
      </c>
      <c r="E29" s="7" t="s">
        <v>79</v>
      </c>
      <c r="F29" s="9">
        <v>16000</v>
      </c>
      <c r="G29" s="64"/>
      <c r="H29" s="10">
        <f>ROUND(G29*($H$2),2)</f>
        <v>0</v>
      </c>
      <c r="I29" s="10">
        <f>H29+G29</f>
        <v>0</v>
      </c>
      <c r="J29" s="68">
        <v>19040</v>
      </c>
      <c r="K29" s="11">
        <f>ROUND(I29*F29,2)</f>
        <v>0</v>
      </c>
      <c r="L29" s="12"/>
    </row>
    <row r="30" spans="1:12" ht="12.75" customHeight="1">
      <c r="A30" s="6" t="s">
        <v>80</v>
      </c>
      <c r="B30" s="19" t="s">
        <v>81</v>
      </c>
      <c r="C30" s="8" t="s">
        <v>82</v>
      </c>
      <c r="D30" s="7" t="s">
        <v>78</v>
      </c>
      <c r="E30" s="7" t="s">
        <v>26</v>
      </c>
      <c r="F30" s="9">
        <v>60</v>
      </c>
      <c r="G30" s="64"/>
      <c r="H30" s="10">
        <f>ROUND(G30*($H$2),2)</f>
        <v>0</v>
      </c>
      <c r="I30" s="10">
        <f>H30+G30</f>
        <v>0</v>
      </c>
      <c r="J30" s="68">
        <v>6051.0000000000009</v>
      </c>
      <c r="K30" s="11">
        <f>ROUND(I30*F30,2)</f>
        <v>0</v>
      </c>
      <c r="L30" s="12"/>
    </row>
    <row r="31" spans="1:12" ht="12.75" customHeight="1">
      <c r="A31" s="2">
        <v>6</v>
      </c>
      <c r="B31" s="102" t="s">
        <v>83</v>
      </c>
      <c r="C31" s="102"/>
      <c r="D31" s="20"/>
      <c r="E31" s="20"/>
      <c r="F31" s="20"/>
      <c r="G31" s="20"/>
      <c r="H31" s="20"/>
      <c r="I31" s="21"/>
      <c r="J31" s="72">
        <v>60824.35</v>
      </c>
      <c r="K31" s="5">
        <f>SUM(K32:K38)</f>
        <v>45725.4</v>
      </c>
      <c r="L31" s="12"/>
    </row>
    <row r="32" spans="1:12" ht="33.75">
      <c r="A32" s="6" t="s">
        <v>84</v>
      </c>
      <c r="B32" s="7" t="s">
        <v>85</v>
      </c>
      <c r="C32" s="8" t="s">
        <v>86</v>
      </c>
      <c r="D32" s="7" t="s">
        <v>30</v>
      </c>
      <c r="E32" s="7" t="s">
        <v>26</v>
      </c>
      <c r="F32" s="9">
        <v>6</v>
      </c>
      <c r="G32" s="64"/>
      <c r="H32" s="10">
        <f t="shared" ref="H32:H38" si="0">ROUND(G32*($H$4),2)</f>
        <v>0</v>
      </c>
      <c r="I32" s="10">
        <f t="shared" ref="I32:I38" si="1">H32+G32</f>
        <v>0</v>
      </c>
      <c r="J32" s="68">
        <v>3356.76</v>
      </c>
      <c r="K32" s="11">
        <f t="shared" ref="K32:K37" si="2">ROUND(I32*F32,2)</f>
        <v>0</v>
      </c>
      <c r="L32" s="12"/>
    </row>
    <row r="33" spans="1:12" ht="22.5">
      <c r="A33" s="6" t="s">
        <v>87</v>
      </c>
      <c r="B33" s="7" t="s">
        <v>88</v>
      </c>
      <c r="C33" s="8" t="s">
        <v>190</v>
      </c>
      <c r="D33" s="7" t="s">
        <v>55</v>
      </c>
      <c r="E33" s="7" t="s">
        <v>26</v>
      </c>
      <c r="F33" s="9">
        <v>6</v>
      </c>
      <c r="G33" s="64"/>
      <c r="H33" s="10">
        <f t="shared" si="0"/>
        <v>0</v>
      </c>
      <c r="I33" s="10">
        <f t="shared" si="1"/>
        <v>0</v>
      </c>
      <c r="J33" s="68">
        <v>5106.2999999999993</v>
      </c>
      <c r="K33" s="11">
        <f t="shared" si="2"/>
        <v>0</v>
      </c>
      <c r="L33" s="12"/>
    </row>
    <row r="34" spans="1:12" ht="22.5">
      <c r="A34" s="6" t="s">
        <v>89</v>
      </c>
      <c r="B34" s="7" t="s">
        <v>90</v>
      </c>
      <c r="C34" s="8" t="s">
        <v>91</v>
      </c>
      <c r="D34" s="7" t="s">
        <v>59</v>
      </c>
      <c r="E34" s="7" t="s">
        <v>26</v>
      </c>
      <c r="F34" s="9">
        <v>10</v>
      </c>
      <c r="G34" s="64"/>
      <c r="H34" s="10">
        <f t="shared" si="0"/>
        <v>0</v>
      </c>
      <c r="I34" s="10">
        <f t="shared" si="1"/>
        <v>0</v>
      </c>
      <c r="J34" s="68">
        <v>300.89999999999998</v>
      </c>
      <c r="K34" s="11">
        <f t="shared" si="2"/>
        <v>0</v>
      </c>
      <c r="L34" s="12"/>
    </row>
    <row r="35" spans="1:12" ht="23.25" customHeight="1">
      <c r="A35" s="6" t="s">
        <v>92</v>
      </c>
      <c r="B35" s="7" t="s">
        <v>93</v>
      </c>
      <c r="C35" s="8" t="s">
        <v>94</v>
      </c>
      <c r="D35" s="7" t="s">
        <v>78</v>
      </c>
      <c r="E35" s="7" t="s">
        <v>26</v>
      </c>
      <c r="F35" s="9">
        <v>20</v>
      </c>
      <c r="G35" s="64"/>
      <c r="H35" s="10">
        <f t="shared" si="0"/>
        <v>0</v>
      </c>
      <c r="I35" s="10">
        <f t="shared" si="1"/>
        <v>0</v>
      </c>
      <c r="J35" s="68">
        <v>396.59999999999997</v>
      </c>
      <c r="K35" s="11">
        <f t="shared" si="2"/>
        <v>0</v>
      </c>
      <c r="L35" s="12"/>
    </row>
    <row r="36" spans="1:12" ht="22.5">
      <c r="A36" s="6" t="s">
        <v>95</v>
      </c>
      <c r="B36" s="7" t="s">
        <v>96</v>
      </c>
      <c r="C36" s="8" t="s">
        <v>97</v>
      </c>
      <c r="D36" s="7" t="s">
        <v>55</v>
      </c>
      <c r="E36" s="7" t="s">
        <v>26</v>
      </c>
      <c r="F36" s="9">
        <v>1</v>
      </c>
      <c r="G36" s="64"/>
      <c r="H36" s="10">
        <f t="shared" si="0"/>
        <v>0</v>
      </c>
      <c r="I36" s="10">
        <f t="shared" si="1"/>
        <v>0</v>
      </c>
      <c r="J36" s="68">
        <v>575.25</v>
      </c>
      <c r="K36" s="11">
        <f t="shared" si="2"/>
        <v>0</v>
      </c>
      <c r="L36" s="12"/>
    </row>
    <row r="37" spans="1:12" ht="15" customHeight="1">
      <c r="A37" s="6" t="s">
        <v>98</v>
      </c>
      <c r="B37" s="7" t="s">
        <v>99</v>
      </c>
      <c r="C37" s="8" t="s">
        <v>100</v>
      </c>
      <c r="D37" s="7" t="s">
        <v>55</v>
      </c>
      <c r="E37" s="7" t="s">
        <v>26</v>
      </c>
      <c r="F37" s="9">
        <v>1</v>
      </c>
      <c r="G37" s="64"/>
      <c r="H37" s="10">
        <f t="shared" si="0"/>
        <v>0</v>
      </c>
      <c r="I37" s="10">
        <f t="shared" si="1"/>
        <v>0</v>
      </c>
      <c r="J37" s="68">
        <v>516.34</v>
      </c>
      <c r="K37" s="11">
        <f t="shared" si="2"/>
        <v>0</v>
      </c>
      <c r="L37" s="12"/>
    </row>
    <row r="38" spans="1:12" ht="33.75">
      <c r="A38" s="22" t="s">
        <v>101</v>
      </c>
      <c r="B38" s="23" t="s">
        <v>55</v>
      </c>
      <c r="C38" s="17" t="s">
        <v>191</v>
      </c>
      <c r="D38" s="23" t="s">
        <v>55</v>
      </c>
      <c r="E38" s="23" t="s">
        <v>102</v>
      </c>
      <c r="F38" s="9" t="s">
        <v>103</v>
      </c>
      <c r="G38" s="10">
        <v>42000</v>
      </c>
      <c r="H38" s="10">
        <f t="shared" si="0"/>
        <v>3725.4</v>
      </c>
      <c r="I38" s="10">
        <f t="shared" si="1"/>
        <v>45725.4</v>
      </c>
      <c r="J38" s="68">
        <v>50572.2</v>
      </c>
      <c r="K38" s="11">
        <f>ROUND(I38,2)</f>
        <v>45725.4</v>
      </c>
      <c r="L38" s="12"/>
    </row>
    <row r="39" spans="1:12" ht="13.9" customHeight="1">
      <c r="A39" s="103" t="s">
        <v>189</v>
      </c>
      <c r="B39" s="104"/>
      <c r="C39" s="104"/>
      <c r="D39" s="104"/>
      <c r="E39" s="104"/>
      <c r="F39" s="104"/>
      <c r="G39" s="107" t="s">
        <v>104</v>
      </c>
      <c r="H39" s="97"/>
      <c r="I39" s="97"/>
      <c r="J39" s="98"/>
      <c r="K39" s="24">
        <f>$G$10*$F$10+$G$11*$F$11+$G$14*$F$14+$G$15*$F$15+$G$17*$F$17+$G$19*$F$19+$G$20*$F$20+$G$21*$F$21+$G$22*$F$22+$G$24*$F$24+$G$25*F25+$G$26*$F$26+$G$27*$F$27+G29*$F$29+$G$30*$F$30+$G$32*$F$32+$G$33*$F$33+$G$34*$F$34+$G$35*$F$35+$G$36*$F$36+$G$37*$F$37+$G$38</f>
        <v>42233.94</v>
      </c>
    </row>
    <row r="40" spans="1:12" ht="13.9" customHeight="1">
      <c r="A40" s="103"/>
      <c r="B40" s="104"/>
      <c r="C40" s="104"/>
      <c r="D40" s="104"/>
      <c r="E40" s="104"/>
      <c r="F40" s="104"/>
      <c r="G40" s="108" t="s">
        <v>105</v>
      </c>
      <c r="H40" s="109"/>
      <c r="I40" s="109"/>
      <c r="J40" s="110"/>
      <c r="K40" s="25">
        <f>$H$10*$F$10+$H$11*$F$11+$H$14*$F$14+$H$15*$F$15+$H$17*$F$17+$H$19*$F$19+$H$20*$F$20+$H$21*$F$21+$H$22*$F$22+$H$24*$F$24+$H$25*F25+$H$26*F26+$H$27*F27+$H$29*$F$29+$H$30*$F$30+$H$32*$F$32+$H$33*$F$33+$H$34*$F$34+$H$35*$F$35+$H$36*F36+$H$37*F37+$H$38</f>
        <v>3758.39</v>
      </c>
    </row>
    <row r="41" spans="1:12" ht="13.9" customHeight="1">
      <c r="A41" s="103"/>
      <c r="B41" s="104"/>
      <c r="C41" s="104"/>
      <c r="D41" s="104"/>
      <c r="E41" s="104"/>
      <c r="F41" s="104"/>
      <c r="G41" s="107" t="s">
        <v>106</v>
      </c>
      <c r="H41" s="97"/>
      <c r="I41" s="97"/>
      <c r="J41" s="98"/>
      <c r="K41" s="26">
        <f>K31+K28+K23+K18+K12+K9</f>
        <v>45992.33</v>
      </c>
    </row>
    <row r="42" spans="1:12" ht="13.9" customHeight="1" thickBot="1">
      <c r="A42" s="105"/>
      <c r="B42" s="106"/>
      <c r="C42" s="106"/>
      <c r="D42" s="106"/>
      <c r="E42" s="106"/>
      <c r="F42" s="106"/>
      <c r="G42" s="111" t="s">
        <v>187</v>
      </c>
      <c r="H42" s="100"/>
      <c r="I42" s="100"/>
      <c r="J42" s="101"/>
      <c r="K42" s="75">
        <f>J31+J28+J23+J18+J12+J9</f>
        <v>160381.62</v>
      </c>
    </row>
    <row r="43" spans="1:12" ht="13.9" customHeight="1" thickBot="1">
      <c r="A43" s="90"/>
      <c r="B43" s="91"/>
      <c r="C43" s="91"/>
      <c r="D43" s="91"/>
      <c r="E43" s="91"/>
      <c r="F43" s="91"/>
      <c r="G43" s="91"/>
      <c r="H43" s="91"/>
      <c r="I43" s="91"/>
      <c r="J43" s="91"/>
      <c r="K43" s="92"/>
    </row>
    <row r="44" spans="1:12" ht="13.9" customHeight="1">
      <c r="A44" s="93" t="s">
        <v>107</v>
      </c>
      <c r="B44" s="94"/>
      <c r="C44" s="94"/>
      <c r="D44" s="94"/>
      <c r="E44" s="94"/>
      <c r="F44" s="94"/>
      <c r="G44" s="94"/>
      <c r="H44" s="94"/>
      <c r="I44" s="94"/>
      <c r="J44" s="94"/>
      <c r="K44" s="95"/>
    </row>
    <row r="45" spans="1:12" ht="13.9" customHeight="1">
      <c r="A45" s="96" t="s">
        <v>108</v>
      </c>
      <c r="B45" s="97"/>
      <c r="C45" s="97"/>
      <c r="D45" s="97"/>
      <c r="E45" s="97"/>
      <c r="F45" s="97"/>
      <c r="G45" s="97"/>
      <c r="H45" s="97"/>
      <c r="I45" s="97"/>
      <c r="J45" s="98"/>
      <c r="K45" s="25">
        <f>K31+K28+K23+K18+K12+K9-K38-K10</f>
        <v>0</v>
      </c>
    </row>
    <row r="46" spans="1:12" ht="13.9" customHeight="1">
      <c r="A46" s="96" t="s">
        <v>109</v>
      </c>
      <c r="B46" s="97"/>
      <c r="C46" s="97"/>
      <c r="D46" s="97"/>
      <c r="E46" s="97"/>
      <c r="F46" s="97"/>
      <c r="G46" s="97"/>
      <c r="H46" s="97"/>
      <c r="I46" s="97"/>
      <c r="J46" s="98"/>
      <c r="K46" s="25">
        <v>105365</v>
      </c>
    </row>
    <row r="47" spans="1:12" ht="13.9" customHeight="1" thickBot="1">
      <c r="A47" s="99" t="s">
        <v>110</v>
      </c>
      <c r="B47" s="100"/>
      <c r="C47" s="100"/>
      <c r="D47" s="100"/>
      <c r="E47" s="100"/>
      <c r="F47" s="100"/>
      <c r="G47" s="100"/>
      <c r="H47" s="100"/>
      <c r="I47" s="100"/>
      <c r="J47" s="101"/>
      <c r="K47" s="76">
        <f>1 - K45/K46</f>
        <v>1</v>
      </c>
    </row>
    <row r="48" spans="1:12" ht="13.9" customHeight="1">
      <c r="A48" s="77"/>
      <c r="B48" s="78"/>
      <c r="C48" s="78"/>
      <c r="D48" s="78"/>
      <c r="E48" s="78"/>
      <c r="F48" s="78"/>
      <c r="G48" s="79"/>
      <c r="H48" s="79"/>
      <c r="I48" s="79"/>
      <c r="J48" s="79"/>
      <c r="K48" s="80"/>
    </row>
    <row r="49" spans="1:11" ht="13.9" customHeight="1">
      <c r="A49" s="81"/>
      <c r="B49" s="27"/>
      <c r="C49" s="27"/>
      <c r="D49" s="27"/>
      <c r="E49" s="27"/>
      <c r="F49" s="27"/>
      <c r="G49" s="28"/>
      <c r="H49" s="28"/>
      <c r="I49" s="28"/>
      <c r="J49" s="28"/>
      <c r="K49" s="82"/>
    </row>
    <row r="50" spans="1:11" ht="13.9" customHeight="1">
      <c r="A50" s="81"/>
      <c r="B50" s="27"/>
      <c r="C50" s="27"/>
      <c r="D50" s="27"/>
      <c r="E50" s="27"/>
      <c r="F50" s="27"/>
      <c r="G50" s="28"/>
      <c r="H50" s="28"/>
      <c r="I50" s="28"/>
      <c r="J50" s="28"/>
      <c r="K50" s="82"/>
    </row>
    <row r="51" spans="1:11" ht="13.9" customHeight="1">
      <c r="A51" s="81"/>
      <c r="B51" s="27"/>
      <c r="C51" s="89"/>
      <c r="D51" s="27"/>
      <c r="E51" s="27"/>
      <c r="F51" s="27"/>
      <c r="G51" s="28"/>
      <c r="H51" s="28"/>
      <c r="I51" s="28"/>
      <c r="J51" s="28"/>
      <c r="K51" s="82"/>
    </row>
    <row r="52" spans="1:11" ht="13.9" customHeight="1">
      <c r="A52" s="81"/>
      <c r="B52" s="27"/>
      <c r="C52" s="27"/>
      <c r="D52" s="27"/>
      <c r="E52" s="27"/>
      <c r="F52" s="27"/>
      <c r="G52" s="28"/>
      <c r="H52" s="28"/>
      <c r="I52" s="28"/>
      <c r="J52" s="28"/>
      <c r="K52" s="82"/>
    </row>
    <row r="53" spans="1:11" ht="13.9" customHeight="1">
      <c r="A53" s="81"/>
      <c r="B53" s="27"/>
      <c r="C53" s="27"/>
      <c r="D53" s="27"/>
      <c r="E53" s="27"/>
      <c r="F53" s="27"/>
      <c r="G53" s="28"/>
      <c r="H53" s="28"/>
      <c r="I53" s="28"/>
      <c r="J53" s="28"/>
      <c r="K53" s="82"/>
    </row>
    <row r="54" spans="1:11" ht="13.9" customHeight="1">
      <c r="A54" s="81"/>
      <c r="B54" s="27"/>
      <c r="C54" s="27"/>
      <c r="D54" s="27"/>
      <c r="E54" s="27"/>
      <c r="F54" s="27"/>
      <c r="G54" s="28"/>
      <c r="H54" s="28"/>
      <c r="I54" s="28"/>
      <c r="J54" s="28"/>
      <c r="K54" s="82"/>
    </row>
    <row r="55" spans="1:11" ht="13.9" customHeight="1">
      <c r="A55" s="81"/>
      <c r="B55" s="27"/>
      <c r="C55" s="27"/>
      <c r="D55" s="27"/>
      <c r="E55" s="27"/>
      <c r="F55" s="27"/>
      <c r="G55" s="28"/>
      <c r="H55" s="28"/>
      <c r="I55" s="28"/>
      <c r="J55" s="28"/>
      <c r="K55" s="82"/>
    </row>
    <row r="56" spans="1:11" ht="13.9" customHeight="1">
      <c r="A56" s="81"/>
      <c r="B56" s="27"/>
      <c r="C56" s="27"/>
      <c r="D56" s="27"/>
      <c r="E56" s="27"/>
      <c r="F56" s="27"/>
      <c r="G56" s="28"/>
      <c r="H56" s="28"/>
      <c r="I56" s="28"/>
      <c r="J56" s="28"/>
      <c r="K56" s="82"/>
    </row>
    <row r="57" spans="1:11" ht="13.9" customHeight="1">
      <c r="A57" s="81"/>
      <c r="B57" s="27"/>
      <c r="C57" s="29" t="s">
        <v>111</v>
      </c>
      <c r="D57" s="27"/>
      <c r="E57" s="27"/>
      <c r="F57" s="27"/>
      <c r="G57" s="28"/>
      <c r="H57" s="28"/>
      <c r="I57" s="28"/>
      <c r="J57" s="28"/>
      <c r="K57" s="82"/>
    </row>
    <row r="58" spans="1:11" ht="13.9" customHeight="1">
      <c r="A58" s="81"/>
      <c r="B58" s="27"/>
      <c r="C58" s="30"/>
      <c r="D58" s="27"/>
      <c r="E58" s="27"/>
      <c r="F58" s="27"/>
      <c r="G58" s="28"/>
      <c r="H58" s="28"/>
      <c r="I58" s="28"/>
      <c r="J58" s="28"/>
      <c r="K58" s="82"/>
    </row>
    <row r="59" spans="1:11" ht="13.9" customHeight="1">
      <c r="A59" s="81"/>
      <c r="B59" s="27"/>
      <c r="C59" s="29" t="s">
        <v>112</v>
      </c>
      <c r="D59" s="27"/>
      <c r="E59" s="27"/>
      <c r="F59" s="27"/>
      <c r="G59" s="28"/>
      <c r="H59" s="28"/>
      <c r="I59" s="28"/>
      <c r="J59" s="28"/>
      <c r="K59" s="82"/>
    </row>
    <row r="60" spans="1:11" ht="13.9" customHeight="1">
      <c r="A60" s="81"/>
      <c r="B60" s="27"/>
      <c r="C60" s="29" t="s">
        <v>113</v>
      </c>
      <c r="D60" s="27"/>
      <c r="E60" s="27"/>
      <c r="F60" s="27"/>
      <c r="G60" s="28"/>
      <c r="H60" s="28"/>
      <c r="I60" s="28"/>
      <c r="J60" s="28"/>
      <c r="K60" s="82"/>
    </row>
    <row r="61" spans="1:11" ht="13.9" customHeight="1" thickBot="1">
      <c r="A61" s="83"/>
      <c r="B61" s="84"/>
      <c r="C61" s="84"/>
      <c r="D61" s="84"/>
      <c r="E61" s="84"/>
      <c r="F61" s="84"/>
      <c r="G61" s="85"/>
      <c r="H61" s="85"/>
      <c r="I61" s="85"/>
      <c r="J61" s="85"/>
      <c r="K61" s="86"/>
    </row>
  </sheetData>
  <sheetProtection algorithmName="SHA-512" hashValue="EmbiRYH2gbh+YJn5MKSfdMnufO9zXGalAKenyk8ZcpGr6KvFZwAiJpxX7jGdwv1FBT/MF0wzQbe4mH8RwfELRw==" saltValue="3iUF+ant+qoQhrY5ABOGaQ==" spinCount="100000" sheet="1" formatCells="0" formatColumns="0" formatRows="0" insertColumns="0" insertRows="0"/>
  <mergeCells count="42">
    <mergeCell ref="A1:K1"/>
    <mergeCell ref="A2:B2"/>
    <mergeCell ref="C2:F2"/>
    <mergeCell ref="G2:G3"/>
    <mergeCell ref="H2:H3"/>
    <mergeCell ref="I2:K5"/>
    <mergeCell ref="A3:B3"/>
    <mergeCell ref="C3:F3"/>
    <mergeCell ref="A4:B4"/>
    <mergeCell ref="C4:F4"/>
    <mergeCell ref="G4:G5"/>
    <mergeCell ref="H4:H5"/>
    <mergeCell ref="E5:F5"/>
    <mergeCell ref="A5:B5"/>
    <mergeCell ref="A6:K6"/>
    <mergeCell ref="A7:A8"/>
    <mergeCell ref="B7:B8"/>
    <mergeCell ref="C7:C8"/>
    <mergeCell ref="D7:D8"/>
    <mergeCell ref="E7:E8"/>
    <mergeCell ref="F7:F8"/>
    <mergeCell ref="H7:H8"/>
    <mergeCell ref="K7:K8"/>
    <mergeCell ref="J7:J8"/>
    <mergeCell ref="B9:C9"/>
    <mergeCell ref="B12:C12"/>
    <mergeCell ref="B13:C13"/>
    <mergeCell ref="B16:C16"/>
    <mergeCell ref="B18:C18"/>
    <mergeCell ref="B23:C23"/>
    <mergeCell ref="B28:C28"/>
    <mergeCell ref="B31:C31"/>
    <mergeCell ref="A39:F42"/>
    <mergeCell ref="G39:J39"/>
    <mergeCell ref="G40:J40"/>
    <mergeCell ref="G41:J41"/>
    <mergeCell ref="G42:J42"/>
    <mergeCell ref="A43:K43"/>
    <mergeCell ref="A44:K44"/>
    <mergeCell ref="A45:J45"/>
    <mergeCell ref="A46:J46"/>
    <mergeCell ref="A47:J47"/>
  </mergeCells>
  <printOptions horizontalCentered="1"/>
  <pageMargins left="0.147916666666667" right="0.147916666666667" top="0.38611111111111102" bottom="0.27777777777777801" header="0.51180555555555496" footer="0.51180555555555496"/>
  <pageSetup paperSize="9" scale="68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showGridLines="0" topLeftCell="A6" zoomScaleNormal="100" zoomScaleSheetLayoutView="100" workbookViewId="0">
      <selection activeCell="I24" sqref="I24"/>
    </sheetView>
  </sheetViews>
  <sheetFormatPr defaultColWidth="8.7109375" defaultRowHeight="15"/>
  <cols>
    <col min="1" max="1" width="9.7109375" customWidth="1"/>
    <col min="2" max="2" width="87.42578125" customWidth="1"/>
    <col min="3" max="4" width="12.5703125" customWidth="1"/>
  </cols>
  <sheetData>
    <row r="1" spans="1:4" ht="18">
      <c r="A1" s="122" t="s">
        <v>114</v>
      </c>
      <c r="B1" s="122"/>
      <c r="C1" s="122"/>
      <c r="D1" s="122"/>
    </row>
    <row r="2" spans="1:4" ht="22.5" customHeight="1">
      <c r="A2" s="49" t="s">
        <v>1</v>
      </c>
      <c r="B2" s="50" t="s">
        <v>115</v>
      </c>
      <c r="C2" s="151" t="s">
        <v>4</v>
      </c>
      <c r="D2" s="151"/>
    </row>
    <row r="3" spans="1:4" ht="15" customHeight="1">
      <c r="A3" s="31" t="s">
        <v>5</v>
      </c>
      <c r="B3" s="32"/>
      <c r="C3" s="151"/>
      <c r="D3" s="151"/>
    </row>
    <row r="4" spans="1:4" ht="15" customHeight="1">
      <c r="A4" s="31" t="s">
        <v>6</v>
      </c>
      <c r="B4" s="32"/>
      <c r="C4" s="151"/>
      <c r="D4" s="151"/>
    </row>
    <row r="5" spans="1:4" ht="15" customHeight="1">
      <c r="A5" s="33" t="s">
        <v>116</v>
      </c>
      <c r="B5" s="34"/>
      <c r="C5" s="151"/>
      <c r="D5" s="151"/>
    </row>
    <row r="6" spans="1:4" ht="8.25" customHeight="1">
      <c r="A6" s="152"/>
      <c r="B6" s="152"/>
      <c r="C6" s="152"/>
      <c r="D6" s="152"/>
    </row>
    <row r="7" spans="1:4" ht="15" customHeight="1">
      <c r="A7" s="51" t="s">
        <v>11</v>
      </c>
      <c r="B7" s="52" t="s">
        <v>117</v>
      </c>
      <c r="C7" s="53" t="s">
        <v>118</v>
      </c>
      <c r="D7" s="54" t="s">
        <v>119</v>
      </c>
    </row>
    <row r="8" spans="1:4" ht="15" customHeight="1">
      <c r="A8" s="153"/>
      <c r="B8" s="153"/>
      <c r="C8" s="153"/>
      <c r="D8" s="153"/>
    </row>
    <row r="9" spans="1:4">
      <c r="A9" s="51" t="s">
        <v>120</v>
      </c>
      <c r="B9" s="55" t="s">
        <v>121</v>
      </c>
      <c r="C9" s="53" t="s">
        <v>118</v>
      </c>
      <c r="D9" s="54" t="s">
        <v>119</v>
      </c>
    </row>
    <row r="10" spans="1:4">
      <c r="A10" s="51" t="s">
        <v>122</v>
      </c>
      <c r="B10" s="56" t="s">
        <v>123</v>
      </c>
      <c r="C10" s="53" t="s">
        <v>124</v>
      </c>
      <c r="D10" s="57">
        <v>0.65</v>
      </c>
    </row>
    <row r="11" spans="1:4">
      <c r="A11" s="51" t="s">
        <v>125</v>
      </c>
      <c r="B11" s="56" t="s">
        <v>126</v>
      </c>
      <c r="C11" s="53" t="s">
        <v>127</v>
      </c>
      <c r="D11" s="57">
        <v>3</v>
      </c>
    </row>
    <row r="12" spans="1:4">
      <c r="A12" s="51" t="s">
        <v>128</v>
      </c>
      <c r="B12" s="58" t="s">
        <v>129</v>
      </c>
      <c r="C12" s="59" t="s">
        <v>130</v>
      </c>
      <c r="D12" s="60">
        <v>4.21</v>
      </c>
    </row>
    <row r="13" spans="1:4">
      <c r="A13" s="51" t="s">
        <v>131</v>
      </c>
      <c r="B13" s="56" t="s">
        <v>132</v>
      </c>
      <c r="C13" s="53" t="s">
        <v>133</v>
      </c>
      <c r="D13" s="57">
        <v>4.5</v>
      </c>
    </row>
    <row r="14" spans="1:4" ht="15" customHeight="1">
      <c r="A14" s="146" t="s">
        <v>134</v>
      </c>
      <c r="B14" s="146"/>
      <c r="C14" s="146"/>
      <c r="D14" s="57">
        <f>SUM(D10:D13)</f>
        <v>12.36</v>
      </c>
    </row>
    <row r="15" spans="1:4" ht="15" customHeight="1">
      <c r="A15" s="150"/>
      <c r="B15" s="150"/>
      <c r="C15" s="150"/>
      <c r="D15" s="150"/>
    </row>
    <row r="16" spans="1:4">
      <c r="A16" s="51" t="s">
        <v>135</v>
      </c>
      <c r="B16" s="56" t="s">
        <v>136</v>
      </c>
      <c r="C16" s="53" t="s">
        <v>118</v>
      </c>
      <c r="D16" s="54" t="s">
        <v>137</v>
      </c>
    </row>
    <row r="17" spans="1:4">
      <c r="A17" s="51" t="s">
        <v>138</v>
      </c>
      <c r="B17" s="56" t="s">
        <v>139</v>
      </c>
      <c r="C17" s="53" t="s">
        <v>140</v>
      </c>
      <c r="D17" s="65"/>
    </row>
    <row r="18" spans="1:4">
      <c r="A18" s="51" t="s">
        <v>141</v>
      </c>
      <c r="B18" s="56" t="s">
        <v>142</v>
      </c>
      <c r="C18" s="53" t="s">
        <v>143</v>
      </c>
      <c r="D18" s="65"/>
    </row>
    <row r="19" spans="1:4" ht="15" customHeight="1">
      <c r="A19" s="51" t="s">
        <v>144</v>
      </c>
      <c r="B19" s="56" t="s">
        <v>145</v>
      </c>
      <c r="C19" s="53" t="s">
        <v>146</v>
      </c>
      <c r="D19" s="65"/>
    </row>
    <row r="20" spans="1:4">
      <c r="A20" s="51" t="s">
        <v>147</v>
      </c>
      <c r="B20" s="56" t="s">
        <v>148</v>
      </c>
      <c r="C20" s="53" t="s">
        <v>146</v>
      </c>
      <c r="D20" s="65"/>
    </row>
    <row r="21" spans="1:4" ht="15" customHeight="1">
      <c r="A21" s="146" t="s">
        <v>149</v>
      </c>
      <c r="B21" s="146"/>
      <c r="C21" s="146"/>
      <c r="D21" s="57">
        <f>SUM(D17:D20)</f>
        <v>0</v>
      </c>
    </row>
    <row r="22" spans="1:4">
      <c r="A22" s="147"/>
      <c r="B22" s="147"/>
      <c r="C22" s="147"/>
      <c r="D22" s="147"/>
    </row>
    <row r="23" spans="1:4" ht="15" customHeight="1">
      <c r="A23" s="51" t="s">
        <v>150</v>
      </c>
      <c r="B23" s="56" t="s">
        <v>151</v>
      </c>
      <c r="C23" s="53" t="s">
        <v>118</v>
      </c>
      <c r="D23" s="54" t="s">
        <v>137</v>
      </c>
    </row>
    <row r="24" spans="1:4">
      <c r="A24" s="51" t="s">
        <v>152</v>
      </c>
      <c r="B24" s="58" t="s">
        <v>153</v>
      </c>
      <c r="C24" s="59" t="s">
        <v>154</v>
      </c>
      <c r="D24" s="66"/>
    </row>
    <row r="25" spans="1:4" ht="15" customHeight="1">
      <c r="A25" s="146" t="s">
        <v>149</v>
      </c>
      <c r="B25" s="146"/>
      <c r="C25" s="146"/>
      <c r="D25" s="57">
        <f>SUM(D24)</f>
        <v>0</v>
      </c>
    </row>
    <row r="26" spans="1:4">
      <c r="A26" s="147"/>
      <c r="B26" s="147"/>
      <c r="C26" s="147"/>
      <c r="D26" s="147"/>
    </row>
    <row r="27" spans="1:4">
      <c r="A27" s="51" t="s">
        <v>155</v>
      </c>
      <c r="B27" s="56" t="s">
        <v>156</v>
      </c>
      <c r="C27" s="53" t="s">
        <v>118</v>
      </c>
      <c r="D27" s="54" t="s">
        <v>137</v>
      </c>
    </row>
    <row r="28" spans="1:4">
      <c r="A28" s="51" t="s">
        <v>157</v>
      </c>
      <c r="B28" s="56" t="s">
        <v>158</v>
      </c>
      <c r="C28" s="53" t="s">
        <v>159</v>
      </c>
      <c r="D28" s="65"/>
    </row>
    <row r="29" spans="1:4" ht="15" customHeight="1">
      <c r="A29" s="146" t="s">
        <v>149</v>
      </c>
      <c r="B29" s="146"/>
      <c r="C29" s="146"/>
      <c r="D29" s="57">
        <f>SUM(D28)</f>
        <v>0</v>
      </c>
    </row>
    <row r="30" spans="1:4">
      <c r="A30" s="147"/>
      <c r="B30" s="147"/>
      <c r="C30" s="147"/>
      <c r="D30" s="147"/>
    </row>
    <row r="31" spans="1:4" ht="15.75" customHeight="1">
      <c r="A31" s="148" t="s">
        <v>160</v>
      </c>
      <c r="B31" s="148"/>
      <c r="C31" s="148"/>
      <c r="D31" s="61">
        <f>ROUNDDOWN((1+(D21/100))*(1+D25/100)*(1+D29/100)/(1-D14/100) -1,4)</f>
        <v>0.14099999999999999</v>
      </c>
    </row>
    <row r="32" spans="1:4">
      <c r="A32" s="149"/>
      <c r="B32" s="149"/>
      <c r="C32" s="35"/>
      <c r="D32" s="36"/>
    </row>
    <row r="33" spans="1:4" ht="17.25">
      <c r="A33" s="144" t="s">
        <v>161</v>
      </c>
      <c r="B33" s="144"/>
      <c r="C33" s="37"/>
      <c r="D33" s="38"/>
    </row>
    <row r="34" spans="1:4">
      <c r="A34" s="145" t="s">
        <v>162</v>
      </c>
      <c r="B34" s="145"/>
      <c r="C34" s="37"/>
      <c r="D34" s="38"/>
    </row>
    <row r="35" spans="1:4">
      <c r="A35" s="143"/>
      <c r="B35" s="143"/>
      <c r="C35" s="37"/>
      <c r="D35" s="38"/>
    </row>
    <row r="36" spans="1:4" ht="15" customHeight="1">
      <c r="A36" s="144" t="s">
        <v>163</v>
      </c>
      <c r="B36" s="144"/>
      <c r="C36" s="37"/>
      <c r="D36" s="38"/>
    </row>
    <row r="37" spans="1:4" ht="15" customHeight="1">
      <c r="A37" s="145" t="s">
        <v>164</v>
      </c>
      <c r="B37" s="145"/>
      <c r="C37" s="37"/>
      <c r="D37" s="38"/>
    </row>
    <row r="38" spans="1:4" ht="15" customHeight="1">
      <c r="A38" s="145" t="s">
        <v>165</v>
      </c>
      <c r="B38" s="145"/>
      <c r="C38" s="37"/>
      <c r="D38" s="38"/>
    </row>
    <row r="39" spans="1:4" ht="15" customHeight="1">
      <c r="A39" s="142" t="s">
        <v>166</v>
      </c>
      <c r="B39" s="142"/>
      <c r="C39" s="37"/>
      <c r="D39" s="38"/>
    </row>
    <row r="40" spans="1:4" ht="35.25" customHeight="1">
      <c r="A40" s="143"/>
      <c r="B40" s="143"/>
      <c r="C40" s="37"/>
      <c r="D40" s="38"/>
    </row>
    <row r="41" spans="1:4" ht="23.25" customHeight="1">
      <c r="A41" s="144" t="s">
        <v>167</v>
      </c>
      <c r="B41" s="144"/>
      <c r="C41" s="37"/>
      <c r="D41" s="38"/>
    </row>
    <row r="42" spans="1:4" ht="33.75" customHeight="1">
      <c r="A42" s="140" t="s">
        <v>168</v>
      </c>
      <c r="B42" s="140"/>
      <c r="C42" s="37"/>
      <c r="D42" s="38"/>
    </row>
    <row r="43" spans="1:4" ht="17.25" customHeight="1">
      <c r="A43" s="140" t="s">
        <v>169</v>
      </c>
      <c r="B43" s="140"/>
      <c r="C43" s="37"/>
      <c r="D43" s="38"/>
    </row>
    <row r="44" spans="1:4" ht="18.75" customHeight="1">
      <c r="A44" s="140" t="s">
        <v>170</v>
      </c>
      <c r="B44" s="140"/>
      <c r="C44" s="37"/>
      <c r="D44" s="38"/>
    </row>
    <row r="45" spans="1:4" ht="15" customHeight="1">
      <c r="A45" s="140" t="s">
        <v>171</v>
      </c>
      <c r="B45" s="140"/>
      <c r="C45" s="37"/>
      <c r="D45" s="38"/>
    </row>
    <row r="46" spans="1:4" ht="15" customHeight="1">
      <c r="A46" s="140" t="s">
        <v>172</v>
      </c>
      <c r="B46" s="140"/>
      <c r="C46" s="37"/>
      <c r="D46" s="38"/>
    </row>
    <row r="47" spans="1:4" ht="15" customHeight="1">
      <c r="A47" s="140" t="s">
        <v>173</v>
      </c>
      <c r="B47" s="140"/>
      <c r="C47" s="37"/>
      <c r="D47" s="38"/>
    </row>
    <row r="48" spans="1:4" ht="15" customHeight="1">
      <c r="A48" s="140" t="s">
        <v>174</v>
      </c>
      <c r="B48" s="140"/>
      <c r="C48" s="37"/>
      <c r="D48" s="38"/>
    </row>
    <row r="49" spans="1:4" ht="15" customHeight="1">
      <c r="A49" s="140" t="s">
        <v>175</v>
      </c>
      <c r="B49" s="140"/>
      <c r="C49" s="37"/>
      <c r="D49" s="38"/>
    </row>
    <row r="50" spans="1:4" ht="15.75" customHeight="1">
      <c r="A50" s="141" t="s">
        <v>176</v>
      </c>
      <c r="B50" s="141"/>
      <c r="C50" s="37"/>
      <c r="D50" s="38"/>
    </row>
    <row r="51" spans="1:4">
      <c r="A51" s="39"/>
      <c r="B51" s="40"/>
      <c r="C51" s="37"/>
      <c r="D51" s="38"/>
    </row>
    <row r="52" spans="1:4">
      <c r="A52" s="39"/>
      <c r="B52" s="40"/>
      <c r="C52" s="37"/>
      <c r="D52" s="38"/>
    </row>
    <row r="53" spans="1:4">
      <c r="A53" s="39"/>
      <c r="B53" s="40"/>
      <c r="C53" s="37"/>
      <c r="D53" s="38"/>
    </row>
    <row r="54" spans="1:4">
      <c r="A54" s="39"/>
      <c r="B54" s="40"/>
      <c r="C54" s="37"/>
      <c r="D54" s="38"/>
    </row>
    <row r="55" spans="1:4">
      <c r="A55" s="39"/>
      <c r="B55" s="40"/>
      <c r="C55" s="37"/>
      <c r="D55" s="38"/>
    </row>
    <row r="56" spans="1:4">
      <c r="A56" s="39"/>
      <c r="B56" s="41" t="str">
        <f>'Modelo Proposta'!C57</f>
        <v>Belo Horizonte - MG, _____ de ______________ de 2021.</v>
      </c>
      <c r="C56" s="37"/>
      <c r="D56" s="38"/>
    </row>
    <row r="57" spans="1:4">
      <c r="A57" s="39"/>
      <c r="B57" s="40"/>
      <c r="C57" s="37"/>
      <c r="D57" s="38"/>
    </row>
    <row r="58" spans="1:4">
      <c r="A58" s="39"/>
      <c r="B58" s="41" t="str">
        <f>'Modelo Proposta'!C59</f>
        <v>_________________________________</v>
      </c>
      <c r="C58" s="37"/>
      <c r="D58" s="38"/>
    </row>
    <row r="59" spans="1:4">
      <c r="A59" s="39"/>
      <c r="B59" s="41" t="str">
        <f>'Modelo Proposta'!C60</f>
        <v>NOME E ASSINATURA DO PROPONENTE</v>
      </c>
      <c r="C59" s="37"/>
      <c r="D59" s="38"/>
    </row>
    <row r="60" spans="1:4">
      <c r="A60" s="42"/>
      <c r="B60" s="43"/>
      <c r="C60" s="43"/>
      <c r="D60" s="44"/>
    </row>
  </sheetData>
  <sheetProtection algorithmName="SHA-512" hashValue="mSq2D9aVK6hPgiEZLhTpmpMhYjsSQ0GZTtF1Tnxz59T4jwmMltXGqkk/cJ7733FbJ60q2uw0WqIMgHX9B5fstA==" saltValue="c3pY76D1dCZu/ptQwz5txQ==" spinCount="100000" sheet="1" objects="1" scenarios="1" insertRows="0"/>
  <mergeCells count="32">
    <mergeCell ref="A1:D1"/>
    <mergeCell ref="C2:D5"/>
    <mergeCell ref="A6:D6"/>
    <mergeCell ref="A8:D8"/>
    <mergeCell ref="A14:C14"/>
    <mergeCell ref="A15:D15"/>
    <mergeCell ref="A21:C21"/>
    <mergeCell ref="A22:D22"/>
    <mergeCell ref="A25:C25"/>
    <mergeCell ref="A26:D26"/>
    <mergeCell ref="A29:C29"/>
    <mergeCell ref="A30:D30"/>
    <mergeCell ref="A31:C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9:B49"/>
    <mergeCell ref="A50:B50"/>
    <mergeCell ref="A44:B44"/>
    <mergeCell ref="A45:B45"/>
    <mergeCell ref="A46:B46"/>
    <mergeCell ref="A47:B47"/>
    <mergeCell ref="A48:B48"/>
  </mergeCells>
  <printOptions horizontalCentered="1" verticalCentered="1"/>
  <pageMargins left="0.51180555555555496" right="0.51180555555555496" top="0.66944444444444395" bottom="0.51180555555555496" header="0.51180555555555496" footer="0.51180555555555496"/>
  <pageSetup paperSize="9" scale="7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showGridLines="0" topLeftCell="A3" zoomScaleNormal="100" zoomScaleSheetLayoutView="100" workbookViewId="0">
      <selection activeCell="F26" sqref="F26"/>
    </sheetView>
  </sheetViews>
  <sheetFormatPr defaultColWidth="8.7109375" defaultRowHeight="15"/>
  <cols>
    <col min="1" max="1" width="9.42578125" customWidth="1"/>
    <col min="2" max="2" width="87.42578125" customWidth="1"/>
    <col min="3" max="4" width="12.5703125" customWidth="1"/>
  </cols>
  <sheetData>
    <row r="1" spans="1:4" ht="18">
      <c r="A1" s="122" t="s">
        <v>177</v>
      </c>
      <c r="B1" s="122"/>
      <c r="C1" s="122"/>
      <c r="D1" s="122"/>
    </row>
    <row r="2" spans="1:4" ht="22.5" customHeight="1">
      <c r="A2" s="49" t="s">
        <v>1</v>
      </c>
      <c r="B2" s="50" t="s">
        <v>115</v>
      </c>
      <c r="C2" s="151" t="s">
        <v>4</v>
      </c>
      <c r="D2" s="151"/>
    </row>
    <row r="3" spans="1:4" ht="15" customHeight="1">
      <c r="A3" s="31" t="s">
        <v>5</v>
      </c>
      <c r="B3" s="32"/>
      <c r="C3" s="151"/>
      <c r="D3" s="151"/>
    </row>
    <row r="4" spans="1:4" ht="15" customHeight="1">
      <c r="A4" s="31" t="s">
        <v>6</v>
      </c>
      <c r="B4" s="32"/>
      <c r="C4" s="151"/>
      <c r="D4" s="151"/>
    </row>
    <row r="5" spans="1:4" ht="15" customHeight="1">
      <c r="A5" s="33" t="s">
        <v>116</v>
      </c>
      <c r="B5" s="34"/>
      <c r="C5" s="151"/>
      <c r="D5" s="151"/>
    </row>
    <row r="6" spans="1:4" ht="6.75" customHeight="1">
      <c r="A6" s="152"/>
      <c r="B6" s="152"/>
      <c r="C6" s="152"/>
      <c r="D6" s="152"/>
    </row>
    <row r="7" spans="1:4">
      <c r="A7" s="51" t="s">
        <v>11</v>
      </c>
      <c r="B7" s="52" t="s">
        <v>117</v>
      </c>
      <c r="C7" s="53" t="s">
        <v>118</v>
      </c>
      <c r="D7" s="54" t="s">
        <v>119</v>
      </c>
    </row>
    <row r="8" spans="1:4">
      <c r="A8" s="153"/>
      <c r="B8" s="153"/>
      <c r="C8" s="153"/>
      <c r="D8" s="153"/>
    </row>
    <row r="9" spans="1:4" ht="15" customHeight="1">
      <c r="A9" s="62" t="s">
        <v>120</v>
      </c>
      <c r="B9" s="55" t="s">
        <v>121</v>
      </c>
      <c r="C9" s="53" t="s">
        <v>118</v>
      </c>
      <c r="D9" s="54" t="s">
        <v>119</v>
      </c>
    </row>
    <row r="10" spans="1:4">
      <c r="A10" s="62" t="s">
        <v>122</v>
      </c>
      <c r="B10" s="56" t="s">
        <v>123</v>
      </c>
      <c r="C10" s="53" t="s">
        <v>124</v>
      </c>
      <c r="D10" s="57">
        <v>0.65</v>
      </c>
    </row>
    <row r="11" spans="1:4">
      <c r="A11" s="62" t="s">
        <v>125</v>
      </c>
      <c r="B11" s="56" t="s">
        <v>126</v>
      </c>
      <c r="C11" s="53" t="s">
        <v>127</v>
      </c>
      <c r="D11" s="57">
        <v>3</v>
      </c>
    </row>
    <row r="12" spans="1:4">
      <c r="A12" s="62" t="s">
        <v>128</v>
      </c>
      <c r="B12" s="56" t="s">
        <v>129</v>
      </c>
      <c r="C12" s="53" t="s">
        <v>178</v>
      </c>
      <c r="D12" s="57">
        <v>0</v>
      </c>
    </row>
    <row r="13" spans="1:4">
      <c r="A13" s="62" t="s">
        <v>131</v>
      </c>
      <c r="B13" s="56" t="s">
        <v>132</v>
      </c>
      <c r="C13" s="53" t="s">
        <v>133</v>
      </c>
      <c r="D13" s="57">
        <v>4.5</v>
      </c>
    </row>
    <row r="14" spans="1:4" ht="15" customHeight="1">
      <c r="A14" s="146" t="s">
        <v>134</v>
      </c>
      <c r="B14" s="146"/>
      <c r="C14" s="146"/>
      <c r="D14" s="57">
        <f>SUM(D10:D13)</f>
        <v>8.15</v>
      </c>
    </row>
    <row r="15" spans="1:4">
      <c r="A15" s="150"/>
      <c r="B15" s="150"/>
      <c r="C15" s="150"/>
      <c r="D15" s="150"/>
    </row>
    <row r="16" spans="1:4">
      <c r="A16" s="63" t="s">
        <v>135</v>
      </c>
      <c r="B16" s="56" t="s">
        <v>136</v>
      </c>
      <c r="C16" s="53" t="s">
        <v>118</v>
      </c>
      <c r="D16" s="54" t="s">
        <v>137</v>
      </c>
    </row>
    <row r="17" spans="1:4">
      <c r="A17" s="62" t="s">
        <v>138</v>
      </c>
      <c r="B17" s="56" t="s">
        <v>139</v>
      </c>
      <c r="C17" s="53" t="s">
        <v>179</v>
      </c>
      <c r="D17" s="65"/>
    </row>
    <row r="18" spans="1:4">
      <c r="A18" s="62" t="s">
        <v>141</v>
      </c>
      <c r="B18" s="56" t="s">
        <v>142</v>
      </c>
      <c r="C18" s="53" t="s">
        <v>180</v>
      </c>
      <c r="D18" s="65"/>
    </row>
    <row r="19" spans="1:4">
      <c r="A19" s="62" t="s">
        <v>144</v>
      </c>
      <c r="B19" s="56" t="s">
        <v>145</v>
      </c>
      <c r="C19" s="53" t="s">
        <v>181</v>
      </c>
      <c r="D19" s="65"/>
    </row>
    <row r="20" spans="1:4">
      <c r="A20" s="62" t="s">
        <v>147</v>
      </c>
      <c r="B20" s="56" t="s">
        <v>148</v>
      </c>
      <c r="C20" s="53" t="s">
        <v>181</v>
      </c>
      <c r="D20" s="65"/>
    </row>
    <row r="21" spans="1:4" ht="15" customHeight="1">
      <c r="A21" s="146" t="s">
        <v>149</v>
      </c>
      <c r="B21" s="146"/>
      <c r="C21" s="146"/>
      <c r="D21" s="57">
        <f>SUM(D17:D20)</f>
        <v>0</v>
      </c>
    </row>
    <row r="22" spans="1:4">
      <c r="A22" s="147"/>
      <c r="B22" s="147"/>
      <c r="C22" s="147"/>
      <c r="D22" s="147"/>
    </row>
    <row r="23" spans="1:4">
      <c r="A23" s="63" t="s">
        <v>150</v>
      </c>
      <c r="B23" s="56" t="s">
        <v>151</v>
      </c>
      <c r="C23" s="53" t="s">
        <v>118</v>
      </c>
      <c r="D23" s="54" t="s">
        <v>137</v>
      </c>
    </row>
    <row r="24" spans="1:4">
      <c r="A24" s="62" t="s">
        <v>152</v>
      </c>
      <c r="B24" s="58" t="s">
        <v>153</v>
      </c>
      <c r="C24" s="59" t="s">
        <v>154</v>
      </c>
      <c r="D24" s="67"/>
    </row>
    <row r="25" spans="1:4" ht="15" customHeight="1">
      <c r="A25" s="146" t="s">
        <v>149</v>
      </c>
      <c r="B25" s="146"/>
      <c r="C25" s="146"/>
      <c r="D25" s="57">
        <f>SUM(D24)</f>
        <v>0</v>
      </c>
    </row>
    <row r="26" spans="1:4">
      <c r="A26" s="147"/>
      <c r="B26" s="147"/>
      <c r="C26" s="147"/>
      <c r="D26" s="147"/>
    </row>
    <row r="27" spans="1:4">
      <c r="A27" s="62" t="s">
        <v>155</v>
      </c>
      <c r="B27" s="56" t="s">
        <v>156</v>
      </c>
      <c r="C27" s="53" t="s">
        <v>118</v>
      </c>
      <c r="D27" s="54" t="s">
        <v>137</v>
      </c>
    </row>
    <row r="28" spans="1:4">
      <c r="A28" s="62" t="s">
        <v>157</v>
      </c>
      <c r="B28" s="56" t="s">
        <v>158</v>
      </c>
      <c r="C28" s="53" t="s">
        <v>182</v>
      </c>
      <c r="D28" s="65"/>
    </row>
    <row r="29" spans="1:4" ht="15" customHeight="1">
      <c r="A29" s="146" t="s">
        <v>149</v>
      </c>
      <c r="B29" s="146"/>
      <c r="C29" s="146"/>
      <c r="D29" s="57">
        <f>SUM(D28)</f>
        <v>0</v>
      </c>
    </row>
    <row r="30" spans="1:4">
      <c r="A30" s="147"/>
      <c r="B30" s="147"/>
      <c r="C30" s="147"/>
      <c r="D30" s="147"/>
    </row>
    <row r="31" spans="1:4" ht="15" customHeight="1">
      <c r="A31" s="148" t="s">
        <v>160</v>
      </c>
      <c r="B31" s="148"/>
      <c r="C31" s="148"/>
      <c r="D31" s="61">
        <f>ROUNDDOWN((1+(D21/100))*(1+D25/100)*(1+D29/100)/(1-D14/100) -1,4)</f>
        <v>8.8700000000000001E-2</v>
      </c>
    </row>
    <row r="32" spans="1:4">
      <c r="A32" s="149"/>
      <c r="B32" s="149"/>
      <c r="C32" s="35"/>
      <c r="D32" s="36"/>
    </row>
    <row r="33" spans="1:4" ht="17.25">
      <c r="A33" s="144" t="s">
        <v>161</v>
      </c>
      <c r="B33" s="144"/>
      <c r="C33" s="37"/>
      <c r="D33" s="38"/>
    </row>
    <row r="34" spans="1:4">
      <c r="A34" s="145" t="s">
        <v>162</v>
      </c>
      <c r="B34" s="145"/>
      <c r="C34" s="37"/>
      <c r="D34" s="38"/>
    </row>
    <row r="35" spans="1:4">
      <c r="A35" s="143"/>
      <c r="B35" s="143"/>
      <c r="C35" s="37"/>
      <c r="D35" s="38"/>
    </row>
    <row r="36" spans="1:4" ht="17.25">
      <c r="A36" s="144" t="s">
        <v>163</v>
      </c>
      <c r="B36" s="144"/>
      <c r="C36" s="37"/>
      <c r="D36" s="38"/>
    </row>
    <row r="37" spans="1:4">
      <c r="A37" s="145" t="s">
        <v>164</v>
      </c>
      <c r="B37" s="145"/>
      <c r="C37" s="37"/>
      <c r="D37" s="38"/>
    </row>
    <row r="38" spans="1:4">
      <c r="A38" s="145" t="s">
        <v>165</v>
      </c>
      <c r="B38" s="145"/>
      <c r="C38" s="37"/>
      <c r="D38" s="38"/>
    </row>
    <row r="39" spans="1:4">
      <c r="A39" s="142" t="s">
        <v>166</v>
      </c>
      <c r="B39" s="142"/>
      <c r="C39" s="37"/>
      <c r="D39" s="38"/>
    </row>
    <row r="40" spans="1:4">
      <c r="A40" s="143"/>
      <c r="B40" s="143"/>
      <c r="C40" s="37"/>
      <c r="D40" s="38"/>
    </row>
    <row r="41" spans="1:4" ht="17.25">
      <c r="A41" s="144" t="s">
        <v>167</v>
      </c>
      <c r="B41" s="144"/>
      <c r="C41" s="37"/>
      <c r="D41" s="38"/>
    </row>
    <row r="42" spans="1:4" ht="15" customHeight="1">
      <c r="A42" s="140" t="s">
        <v>168</v>
      </c>
      <c r="B42" s="140"/>
      <c r="C42" s="37"/>
      <c r="D42" s="38"/>
    </row>
    <row r="43" spans="1:4" ht="15" customHeight="1">
      <c r="A43" s="140" t="s">
        <v>169</v>
      </c>
      <c r="B43" s="140"/>
      <c r="C43" s="37"/>
      <c r="D43" s="38"/>
    </row>
    <row r="44" spans="1:4" ht="15" customHeight="1">
      <c r="A44" s="140" t="s">
        <v>170</v>
      </c>
      <c r="B44" s="140"/>
      <c r="C44" s="37"/>
      <c r="D44" s="38"/>
    </row>
    <row r="45" spans="1:4" ht="15" customHeight="1">
      <c r="A45" s="140" t="s">
        <v>171</v>
      </c>
      <c r="B45" s="140"/>
      <c r="C45" s="37"/>
      <c r="D45" s="38"/>
    </row>
    <row r="46" spans="1:4" ht="36.75" customHeight="1">
      <c r="A46" s="140" t="s">
        <v>183</v>
      </c>
      <c r="B46" s="140"/>
      <c r="C46" s="37"/>
      <c r="D46" s="38"/>
    </row>
    <row r="47" spans="1:4" ht="19.5" customHeight="1">
      <c r="A47" s="140" t="s">
        <v>173</v>
      </c>
      <c r="B47" s="140"/>
      <c r="C47" s="37"/>
      <c r="D47" s="38"/>
    </row>
    <row r="48" spans="1:4" ht="33" customHeight="1">
      <c r="A48" s="140" t="s">
        <v>174</v>
      </c>
      <c r="B48" s="140"/>
      <c r="C48" s="37"/>
      <c r="D48" s="38"/>
    </row>
    <row r="49" spans="1:4" ht="13.9" customHeight="1">
      <c r="A49" s="140" t="s">
        <v>184</v>
      </c>
      <c r="B49" s="140"/>
      <c r="C49" s="37"/>
      <c r="D49" s="38"/>
    </row>
    <row r="50" spans="1:4" ht="13.9" customHeight="1">
      <c r="A50" s="154" t="s">
        <v>176</v>
      </c>
      <c r="B50" s="154"/>
      <c r="C50" s="37"/>
      <c r="D50" s="38"/>
    </row>
    <row r="51" spans="1:4" ht="13.9" customHeight="1">
      <c r="A51" s="45"/>
      <c r="B51" s="46"/>
      <c r="C51" s="37"/>
      <c r="D51" s="38"/>
    </row>
    <row r="52" spans="1:4" ht="13.9" customHeight="1">
      <c r="A52" s="39"/>
      <c r="B52" s="40"/>
      <c r="C52" s="37"/>
      <c r="D52" s="38"/>
    </row>
    <row r="53" spans="1:4" ht="13.9" customHeight="1">
      <c r="A53" s="39"/>
      <c r="B53" s="40"/>
      <c r="C53" s="37"/>
      <c r="D53" s="38"/>
    </row>
    <row r="54" spans="1:4" ht="13.9" customHeight="1">
      <c r="A54" s="39"/>
      <c r="B54" s="40"/>
      <c r="C54" s="37"/>
      <c r="D54" s="38"/>
    </row>
    <row r="55" spans="1:4" ht="13.9" customHeight="1">
      <c r="A55" s="39"/>
      <c r="B55" s="40"/>
      <c r="C55" s="37"/>
      <c r="D55" s="38"/>
    </row>
    <row r="56" spans="1:4" ht="13.9" customHeight="1">
      <c r="A56" s="39"/>
      <c r="B56" s="41" t="str">
        <f>'Modelo Proposta'!C57</f>
        <v>Belo Horizonte - MG, _____ de ______________ de 2021.</v>
      </c>
      <c r="C56" s="37"/>
      <c r="D56" s="38"/>
    </row>
    <row r="57" spans="1:4" ht="13.9" customHeight="1">
      <c r="A57" s="39"/>
      <c r="B57" s="40"/>
      <c r="C57" s="37"/>
      <c r="D57" s="38"/>
    </row>
    <row r="58" spans="1:4" ht="13.9" customHeight="1">
      <c r="A58" s="39"/>
      <c r="B58" s="41" t="str">
        <f>'Modelo Proposta'!C59</f>
        <v>_________________________________</v>
      </c>
      <c r="C58" s="37"/>
      <c r="D58" s="38"/>
    </row>
    <row r="59" spans="1:4" ht="13.9" customHeight="1">
      <c r="A59" s="39"/>
      <c r="B59" s="41" t="str">
        <f>'Modelo Proposta'!C60</f>
        <v>NOME E ASSINATURA DO PROPONENTE</v>
      </c>
      <c r="C59" s="37"/>
      <c r="D59" s="38"/>
    </row>
    <row r="60" spans="1:4" ht="13.9" customHeight="1">
      <c r="A60" s="42"/>
      <c r="B60" s="43"/>
      <c r="C60" s="43"/>
      <c r="D60" s="44"/>
    </row>
  </sheetData>
  <sheetProtection algorithmName="SHA-512" hashValue="wwAF+P3JyrtDjUulG5chXjB78FNeLI50sQg54U55OJpaKgevjSte/9oFTYLHbs6YFG3qeE1CmYLP+HyBzBQ1aA==" saltValue="Pnc07ARrHngbT0u1tiZA0Q==" spinCount="100000" sheet="1" objects="1" scenarios="1" insertRows="0"/>
  <mergeCells count="32">
    <mergeCell ref="A1:D1"/>
    <mergeCell ref="C2:D5"/>
    <mergeCell ref="A6:D6"/>
    <mergeCell ref="A8:D8"/>
    <mergeCell ref="A14:C14"/>
    <mergeCell ref="A15:D15"/>
    <mergeCell ref="A21:C21"/>
    <mergeCell ref="A22:D22"/>
    <mergeCell ref="A25:C25"/>
    <mergeCell ref="A26:D26"/>
    <mergeCell ref="A29:C29"/>
    <mergeCell ref="A30:D30"/>
    <mergeCell ref="A31:C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9:B49"/>
    <mergeCell ref="A50:B50"/>
    <mergeCell ref="A44:B44"/>
    <mergeCell ref="A45:B45"/>
    <mergeCell ref="A46:B46"/>
    <mergeCell ref="A47:B47"/>
    <mergeCell ref="A48:B48"/>
  </mergeCells>
  <printOptions horizontalCentered="1" verticalCentered="1"/>
  <pageMargins left="0.51180555555555496" right="0.51180555555555496" top="0.55138888888888904" bottom="0.70833333333333304" header="0.51180555555555496" footer="0.51180555555555496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Modelo Proposta</vt:lpstr>
      <vt:lpstr>Modelo BDI - Serviços</vt:lpstr>
      <vt:lpstr>Modelo BDI - Materiais</vt:lpstr>
      <vt:lpstr>'Modelo BDI - Materiais'!Area_de_impressao</vt:lpstr>
      <vt:lpstr>'Modelo BDI - Serviços'!Area_de_impressao</vt:lpstr>
      <vt:lpstr>'Modelo Proposta'!Area_de_impressao</vt:lpstr>
    </vt:vector>
  </TitlesOfParts>
  <Company>Tribunal Regional do Trabalho da 3ª Região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Evandro Ribeiro Gomes Coelho</dc:creator>
  <dc:description/>
  <cp:lastModifiedBy>Franciara Pereira Rodrigues Mapa</cp:lastModifiedBy>
  <cp:revision>23</cp:revision>
  <cp:lastPrinted>2021-02-02T20:26:22Z</cp:lastPrinted>
  <dcterms:created xsi:type="dcterms:W3CDTF">2019-09-02T19:13:47Z</dcterms:created>
  <dcterms:modified xsi:type="dcterms:W3CDTF">2021-05-28T21:33:00Z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