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urotar\Desktop\TRT\Setembro 9\"/>
    </mc:Choice>
  </mc:AlternateContent>
  <xr:revisionPtr revIDLastSave="0" documentId="13_ncr:1_{DE8E0467-3F43-4563-B63E-84F926385948}" xr6:coauthVersionLast="47" xr6:coauthVersionMax="47" xr10:uidLastSave="{00000000-0000-0000-0000-000000000000}"/>
  <bookViews>
    <workbookView xWindow="-120" yWindow="-120" windowWidth="38640" windowHeight="15840" tabRatio="500" xr2:uid="{00000000-000D-0000-FFFF-FFFF00000000}"/>
  </bookViews>
  <sheets>
    <sheet name="Orçamento Sintético" sheetId="1" r:id="rId1"/>
    <sheet name="BDI Serviços" sheetId="2" r:id="rId2"/>
    <sheet name="BDI Materiais" sheetId="3" r:id="rId3"/>
  </sheets>
  <definedNames>
    <definedName name="_xlnm.Print_Area" localSheetId="2">'BDI Materiais'!$A$1:$D$58</definedName>
    <definedName name="_xlnm.Print_Area" localSheetId="1">'BDI Serviços'!$A$1:$D$58</definedName>
    <definedName name="_xlnm.Print_Area" localSheetId="0">'Orçamento Sintético'!$A$1:$K$129</definedName>
    <definedName name="JR_PAGE_ANCHOR_0_1">'Orçamento Sintético'!#REF!</definedName>
    <definedName name="_xlnm.Print_Titles" localSheetId="0">'Orçamento Sintético'!$9:$10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3" l="1"/>
  <c r="B56" i="3"/>
  <c r="B53" i="3"/>
  <c r="G49" i="3"/>
  <c r="D29" i="3"/>
  <c r="D25" i="3"/>
  <c r="D21" i="3"/>
  <c r="D14" i="3"/>
  <c r="B5" i="3"/>
  <c r="B4" i="3"/>
  <c r="B3" i="3"/>
  <c r="B2" i="3"/>
  <c r="B57" i="2"/>
  <c r="B56" i="2"/>
  <c r="B53" i="2"/>
  <c r="G49" i="2"/>
  <c r="D29" i="2"/>
  <c r="D25" i="2"/>
  <c r="D21" i="2"/>
  <c r="D14" i="2"/>
  <c r="B5" i="2"/>
  <c r="B4" i="2"/>
  <c r="B3" i="2"/>
  <c r="B2" i="2"/>
  <c r="K118" i="1"/>
  <c r="J112" i="1"/>
  <c r="D31" i="3" l="1"/>
  <c r="H98" i="1" s="1"/>
  <c r="I98" i="1" s="1"/>
  <c r="J98" i="1" s="1"/>
  <c r="D31" i="2"/>
  <c r="H107" i="1" s="1"/>
  <c r="I107" i="1" s="1"/>
  <c r="J107" i="1" s="1"/>
  <c r="H69" i="1"/>
  <c r="I69" i="1" s="1"/>
  <c r="J69" i="1" s="1"/>
  <c r="H20" i="1"/>
  <c r="I20" i="1" s="1"/>
  <c r="J20" i="1" s="1"/>
  <c r="H42" i="1"/>
  <c r="I42" i="1" s="1"/>
  <c r="J42" i="1" s="1"/>
  <c r="H80" i="1"/>
  <c r="I80" i="1" s="1"/>
  <c r="J80" i="1" s="1"/>
  <c r="H97" i="1"/>
  <c r="I97" i="1" s="1"/>
  <c r="J97" i="1" s="1"/>
  <c r="H95" i="1" l="1"/>
  <c r="I95" i="1" s="1"/>
  <c r="J95" i="1" s="1"/>
  <c r="H75" i="1"/>
  <c r="I75" i="1" s="1"/>
  <c r="J75" i="1" s="1"/>
  <c r="H40" i="1"/>
  <c r="I40" i="1" s="1"/>
  <c r="J40" i="1" s="1"/>
  <c r="H72" i="1"/>
  <c r="I72" i="1" s="1"/>
  <c r="J72" i="1" s="1"/>
  <c r="H99" i="1"/>
  <c r="I99" i="1" s="1"/>
  <c r="J99" i="1" s="1"/>
  <c r="H79" i="1"/>
  <c r="I79" i="1" s="1"/>
  <c r="J79" i="1" s="1"/>
  <c r="H74" i="1"/>
  <c r="I74" i="1" s="1"/>
  <c r="J74" i="1" s="1"/>
  <c r="H91" i="1"/>
  <c r="I91" i="1" s="1"/>
  <c r="J91" i="1" s="1"/>
  <c r="H15" i="1"/>
  <c r="I15" i="1" s="1"/>
  <c r="J15" i="1" s="1"/>
  <c r="H85" i="1"/>
  <c r="I85" i="1" s="1"/>
  <c r="J85" i="1" s="1"/>
  <c r="H48" i="1"/>
  <c r="I48" i="1" s="1"/>
  <c r="J48" i="1" s="1"/>
  <c r="H56" i="1"/>
  <c r="I56" i="1" s="1"/>
  <c r="J56" i="1" s="1"/>
  <c r="H17" i="1"/>
  <c r="I17" i="1" s="1"/>
  <c r="J17" i="1" s="1"/>
  <c r="H55" i="1"/>
  <c r="I55" i="1" s="1"/>
  <c r="J55" i="1" s="1"/>
  <c r="H89" i="1"/>
  <c r="I89" i="1" s="1"/>
  <c r="J89" i="1" s="1"/>
  <c r="H18" i="1"/>
  <c r="I18" i="1" s="1"/>
  <c r="J18" i="1" s="1"/>
  <c r="J13" i="1" s="1"/>
  <c r="H52" i="1"/>
  <c r="I52" i="1" s="1"/>
  <c r="J52" i="1" s="1"/>
  <c r="H84" i="1"/>
  <c r="I84" i="1" s="1"/>
  <c r="J84" i="1" s="1"/>
  <c r="H39" i="1"/>
  <c r="I39" i="1" s="1"/>
  <c r="J39" i="1" s="1"/>
  <c r="H41" i="1"/>
  <c r="I41" i="1" s="1"/>
  <c r="J41" i="1" s="1"/>
  <c r="H111" i="1"/>
  <c r="I111" i="1" s="1"/>
  <c r="J111" i="1" s="1"/>
  <c r="H70" i="1"/>
  <c r="I70" i="1" s="1"/>
  <c r="J70" i="1" s="1"/>
  <c r="K7" i="1"/>
  <c r="H31" i="1"/>
  <c r="I31" i="1" s="1"/>
  <c r="J31" i="1" s="1"/>
  <c r="J30" i="1" s="1"/>
  <c r="H45" i="1"/>
  <c r="I45" i="1" s="1"/>
  <c r="J45" i="1" s="1"/>
  <c r="H12" i="1"/>
  <c r="H44" i="1"/>
  <c r="I44" i="1" s="1"/>
  <c r="J44" i="1" s="1"/>
  <c r="H64" i="1"/>
  <c r="I64" i="1" s="1"/>
  <c r="J64" i="1" s="1"/>
  <c r="H25" i="1"/>
  <c r="I25" i="1" s="1"/>
  <c r="J25" i="1" s="1"/>
  <c r="H49" i="1"/>
  <c r="I49" i="1" s="1"/>
  <c r="J49" i="1" s="1"/>
  <c r="H14" i="1"/>
  <c r="I14" i="1" s="1"/>
  <c r="J14" i="1" s="1"/>
  <c r="H78" i="1"/>
  <c r="I78" i="1" s="1"/>
  <c r="J78" i="1" s="1"/>
  <c r="H83" i="1"/>
  <c r="I83" i="1" s="1"/>
  <c r="J83" i="1" s="1"/>
  <c r="H19" i="1"/>
  <c r="I19" i="1" s="1"/>
  <c r="J19" i="1" s="1"/>
  <c r="H50" i="1"/>
  <c r="I50" i="1" s="1"/>
  <c r="J50" i="1" s="1"/>
  <c r="H77" i="1"/>
  <c r="I77" i="1" s="1"/>
  <c r="J77" i="1" s="1"/>
  <c r="H7" i="1"/>
  <c r="H23" i="1"/>
  <c r="I23" i="1" s="1"/>
  <c r="J23" i="1" s="1"/>
  <c r="H59" i="1"/>
  <c r="I59" i="1" s="1"/>
  <c r="J59" i="1" s="1"/>
  <c r="H93" i="1"/>
  <c r="I93" i="1" s="1"/>
  <c r="J93" i="1" s="1"/>
  <c r="H22" i="1"/>
  <c r="I22" i="1" s="1"/>
  <c r="J22" i="1" s="1"/>
  <c r="H54" i="1"/>
  <c r="I54" i="1" s="1"/>
  <c r="J54" i="1" s="1"/>
  <c r="H88" i="1"/>
  <c r="I88" i="1" s="1"/>
  <c r="J88" i="1" s="1"/>
  <c r="H96" i="1"/>
  <c r="I96" i="1" s="1"/>
  <c r="J96" i="1" s="1"/>
  <c r="H27" i="1"/>
  <c r="I27" i="1" s="1"/>
  <c r="J27" i="1" s="1"/>
  <c r="H63" i="1"/>
  <c r="I63" i="1" s="1"/>
  <c r="J63" i="1" s="1"/>
  <c r="H108" i="1"/>
  <c r="I108" i="1" s="1"/>
  <c r="J108" i="1" s="1"/>
  <c r="H26" i="1"/>
  <c r="I26" i="1" s="1"/>
  <c r="J26" i="1" s="1"/>
  <c r="H58" i="1"/>
  <c r="I58" i="1" s="1"/>
  <c r="J58" i="1" s="1"/>
  <c r="H92" i="1"/>
  <c r="I92" i="1" s="1"/>
  <c r="J92" i="1" s="1"/>
  <c r="B94" i="1"/>
  <c r="H34" i="1"/>
  <c r="I34" i="1" s="1"/>
  <c r="J34" i="1" s="1"/>
  <c r="H61" i="1"/>
  <c r="I61" i="1" s="1"/>
  <c r="J61" i="1" s="1"/>
  <c r="H100" i="1"/>
  <c r="I100" i="1" s="1"/>
  <c r="J100" i="1" s="1"/>
  <c r="H33" i="1"/>
  <c r="I33" i="1" s="1"/>
  <c r="J33" i="1" s="1"/>
  <c r="H67" i="1"/>
  <c r="I67" i="1" s="1"/>
  <c r="J67" i="1" s="1"/>
  <c r="H110" i="1"/>
  <c r="I110" i="1" s="1"/>
  <c r="J110" i="1" s="1"/>
  <c r="H32" i="1"/>
  <c r="I32" i="1" s="1"/>
  <c r="J32" i="1" s="1"/>
  <c r="H62" i="1"/>
  <c r="I62" i="1" s="1"/>
  <c r="J62" i="1" s="1"/>
  <c r="H105" i="1"/>
  <c r="I105" i="1" s="1"/>
  <c r="J105" i="1" s="1"/>
  <c r="H86" i="1"/>
  <c r="I86" i="1" s="1"/>
  <c r="J86" i="1" s="1"/>
  <c r="H28" i="1"/>
  <c r="I28" i="1" s="1"/>
  <c r="J28" i="1" s="1"/>
  <c r="H47" i="1"/>
  <c r="I47" i="1" s="1"/>
  <c r="J47" i="1" s="1"/>
  <c r="H101" i="1"/>
  <c r="I101" i="1" s="1"/>
  <c r="J101" i="1" s="1"/>
  <c r="H37" i="1"/>
  <c r="I37" i="1" s="1"/>
  <c r="J37" i="1" s="1"/>
  <c r="H71" i="1"/>
  <c r="I71" i="1" s="1"/>
  <c r="J71" i="1" s="1"/>
  <c r="H103" i="1"/>
  <c r="I103" i="1" s="1"/>
  <c r="J103" i="1" s="1"/>
  <c r="H36" i="1"/>
  <c r="I36" i="1" s="1"/>
  <c r="J36" i="1" s="1"/>
  <c r="H66" i="1"/>
  <c r="I66" i="1" s="1"/>
  <c r="J66" i="1" s="1"/>
  <c r="H73" i="1"/>
  <c r="I73" i="1" s="1"/>
  <c r="J73" i="1" s="1"/>
  <c r="H38" i="1"/>
  <c r="I38" i="1" s="1"/>
  <c r="J38" i="1" s="1"/>
  <c r="H68" i="1"/>
  <c r="I68" i="1" s="1"/>
  <c r="J68" i="1" s="1"/>
  <c r="H35" i="1"/>
  <c r="I35" i="1" s="1"/>
  <c r="J35" i="1" s="1"/>
  <c r="H24" i="1"/>
  <c r="I24" i="1" s="1"/>
  <c r="J24" i="1" s="1"/>
  <c r="H46" i="1"/>
  <c r="I46" i="1" s="1"/>
  <c r="J46" i="1" s="1"/>
  <c r="H104" i="1"/>
  <c r="I104" i="1" s="1"/>
  <c r="J104" i="1" s="1"/>
  <c r="H65" i="1"/>
  <c r="I65" i="1" s="1"/>
  <c r="J65" i="1" s="1"/>
  <c r="H29" i="1"/>
  <c r="I29" i="1" s="1"/>
  <c r="J29" i="1" s="1"/>
  <c r="H60" i="1"/>
  <c r="I60" i="1" s="1"/>
  <c r="J60" i="1" s="1"/>
  <c r="J53" i="1" s="1"/>
  <c r="H90" i="1"/>
  <c r="I90" i="1" s="1"/>
  <c r="J90" i="1" s="1"/>
  <c r="H57" i="1"/>
  <c r="I57" i="1" s="1"/>
  <c r="J57" i="1" s="1"/>
  <c r="H21" i="1"/>
  <c r="I21" i="1" s="1"/>
  <c r="J21" i="1" s="1"/>
  <c r="H87" i="1"/>
  <c r="I87" i="1" s="1"/>
  <c r="J87" i="1" s="1"/>
  <c r="J82" i="1" s="1"/>
  <c r="H51" i="1"/>
  <c r="I51" i="1" s="1"/>
  <c r="J51" i="1" s="1"/>
  <c r="H16" i="1"/>
  <c r="I16" i="1" s="1"/>
  <c r="J16" i="1" s="1"/>
  <c r="H81" i="1"/>
  <c r="I81" i="1" s="1"/>
  <c r="J81" i="1" s="1"/>
  <c r="H76" i="1"/>
  <c r="I76" i="1" s="1"/>
  <c r="J76" i="1" s="1"/>
  <c r="H43" i="1"/>
  <c r="I43" i="1" s="1"/>
  <c r="J43" i="1" s="1"/>
  <c r="J113" i="1"/>
  <c r="I12" i="1"/>
  <c r="J12" i="1" s="1"/>
  <c r="J11" i="1" s="1"/>
  <c r="J109" i="1"/>
  <c r="J102" i="1"/>
  <c r="J106" i="1"/>
  <c r="J94" i="1" l="1"/>
  <c r="J114" i="1"/>
  <c r="K117" i="1" l="1"/>
  <c r="K119" i="1" s="1"/>
  <c r="C7" i="1"/>
</calcChain>
</file>

<file path=xl/sharedStrings.xml><?xml version="1.0" encoding="utf-8"?>
<sst xmlns="http://schemas.openxmlformats.org/spreadsheetml/2006/main" count="663" uniqueCount="406">
  <si>
    <t>PROPOSTA – CABEAMENTO ESTRUTURADO E INSTALAÇÕES ELÉTRICAS ESTABILIZADAS E ININTERRUPTA</t>
  </si>
  <si>
    <t xml:space="preserve"> Objeto:</t>
  </si>
  <si>
    <t>Contratação de empresa especializada para prestar serviço de natureza continuada de instalação, ampliação e manutenção do cabeamento estruturado e das instalações elétricas estabilizadas e ininterruptas</t>
  </si>
  <si>
    <t>LOGOTIPO
DA
EMPRESA</t>
  </si>
  <si>
    <t>Órgão:</t>
  </si>
  <si>
    <t xml:space="preserve">Tribunal Regional do Trabalho da 3ª Região - TRT3ª </t>
  </si>
  <si>
    <t>Pregão Eletrônico N.º:</t>
  </si>
  <si>
    <t>Empresa:</t>
  </si>
  <si>
    <t>Endereço:</t>
  </si>
  <si>
    <t>Número telefônico:</t>
  </si>
  <si>
    <t>CNPJ:</t>
  </si>
  <si>
    <t>Data da proposta:</t>
  </si>
  <si>
    <t>Preço total proposta:</t>
  </si>
  <si>
    <t>BDI – Serviços:</t>
  </si>
  <si>
    <t>BDI – Materiais:</t>
  </si>
  <si>
    <t>ITEM</t>
  </si>
  <si>
    <t>CÓDIGO</t>
  </si>
  <si>
    <t>DESCRITIVO</t>
  </si>
  <si>
    <t>FONTE</t>
  </si>
  <si>
    <t>UNID</t>
  </si>
  <si>
    <t>QUANTIDADE</t>
  </si>
  <si>
    <t>CUSTO UNITÁRIO
R$</t>
  </si>
  <si>
    <t>BDI</t>
  </si>
  <si>
    <t>VALOR UNITÁRIO</t>
  </si>
  <si>
    <t>VALOR
TOTAL R$</t>
  </si>
  <si>
    <t>PREÇO REFERENCIAL LICITAÇÃO RS</t>
  </si>
  <si>
    <t>COM BDI</t>
  </si>
  <si>
    <t>SERVIÇOS PRELIMINARES</t>
  </si>
  <si>
    <t>1.1</t>
  </si>
  <si>
    <t>PL – 1.643/2020</t>
  </si>
  <si>
    <t xml:space="preserve">Emissão da ART ou TRT do responsável técnico pelos serviços </t>
  </si>
  <si>
    <t>CREA-MG</t>
  </si>
  <si>
    <t>UN</t>
  </si>
  <si>
    <t>CABEAMENTO ESTRUTURADO</t>
  </si>
  <si>
    <t>2.1</t>
  </si>
  <si>
    <t>C 98297.1</t>
  </si>
  <si>
    <t>CABO DE PAR TRANCADO UTP, 4 PARES, CATEGORIA 6, GIGALAN OU EQUIVALENTE, 23 AWG, INSTALADO EM EDIFICAÇÃO INSTITUCIONAL,  REF.: FURUKAWA, AMP OU EQUIVALENTE - FORNECIMENTO E INSTALAÇÃO. AF_11/2019</t>
  </si>
  <si>
    <t>SINAPI</t>
  </si>
  <si>
    <t>m</t>
  </si>
  <si>
    <t>2.2</t>
  </si>
  <si>
    <t>COMP-10/20-01</t>
  </si>
  <si>
    <t>CABO DE FIBRA ÓPTICA AUTO SUSTENTADO, MULTÍMODO OM4, NÚCLEO/CASCA DE 50/125um, 6 FIBRAS (3 PARES) – FORNECIMENTO E INSTALAÇÃO</t>
  </si>
  <si>
    <t>PRÓPRIA</t>
  </si>
  <si>
    <t>2.3</t>
  </si>
  <si>
    <t>C 98278</t>
  </si>
  <si>
    <t>CABO TELEFÔNICO CI-50 30 PARES INSTALADO EM PRUMADA - FORNECIMENTO E INSTALAÇÃO. AF_11/2019</t>
  </si>
  <si>
    <t>2.4</t>
  </si>
  <si>
    <t>COMP-10/20-02</t>
  </si>
  <si>
    <t>TOMADA DE TELECOMUNICAÇÕES ÚNICA APARENTE (SOBREPOR) EM CONDULETE ϕ3/4" DE ALUMÍNIO, 1 (UM) CONECTOR FÊMEA RJ45 GIGALAN CAT.6, ESPELHO, ETIQUETA IDENTIFICADORA DO CIRCUITO E ÍCONE - FORNECIMENTO E INSTALAÇÃO</t>
  </si>
  <si>
    <t>2.5</t>
  </si>
  <si>
    <t>COMP-10/20-03</t>
  </si>
  <si>
    <t>TOMADA DE TELECOMUNICAÇÕES DUPLA APARENTE (SOBREPOR) EM CONDULETE ϕ3/4" DE ALUMÍNIO, 2 (DOIS) CONECTOR FÊMEAS RJ45 GIGALAN CAT.6, ESPELHO, ETIQUETA IDENTIFICADORA DO CIRCUITO E ÍCONE- FORNECIMENTO E INSTALAÇÃO</t>
  </si>
  <si>
    <t>2.6</t>
  </si>
  <si>
    <t>COMP-10/20-04</t>
  </si>
  <si>
    <t>TOMADA DE TELECOMUNICAÇÕES TRIPLA APARENTE (SOBREPOR) EM CONDULETE DUPLO ϕ3/4" DE ALUMÍNIO, 3 (TRÊS) CONECTOR FÊMEAS RJ45 GIGALAN CAT.6, ESPELHO, ETIQUETA IDENTIFICADORA DO CIRCUITO E ÍCONE- FORNECIMENTO E INSTALAÇÃO</t>
  </si>
  <si>
    <t>2.7</t>
  </si>
  <si>
    <t>COMP-10/20-05</t>
  </si>
  <si>
    <t>TOMADA DE TELECOMUNICAÇÕES DUPLA EMBUTIDA, 2 (DOIS) MÓDULOS RJ45 CAT.6, ESPELHO ACETINADO BRANCO, ETIQUETA DE IDENTIFICAÇÃO DO CIRCUITO, ÍCONE, INCLUINDO CAIXA 4X2", SUPORTE PARA ATÉ 3 MÓDULOS E PLACA (ESPELHO) - FORNECIMENTO E INSTALAÇÃO</t>
  </si>
  <si>
    <t>2.8</t>
  </si>
  <si>
    <t>COMP-10/20-06</t>
  </si>
  <si>
    <t>TOMADA DE TELECOMUNICAÇÕES TRIPLA EMBUTIDA, 3 (TRÊS) MÓDULOS RJ45 CAT.6, ESPELHO ACETINADO BRANCO, ETIQUETA DE IDENTIFICAÇÃO DO CIRCUITO, ÍCONE, INCLUINDO CAIXA 4X4", SUPORTE PARA ATÉ 6 MÓDULOS E PLACA (ESPELHO) - FORNECIMENTO E INSTALAÇÃO</t>
  </si>
  <si>
    <t>2.9</t>
  </si>
  <si>
    <t>COMP-10/20-07</t>
  </si>
  <si>
    <t>MÓDULO DE TELECOMUNICAÇÕES ÚNICO, 1 (UM) CONECTOR FÊMEA RJ45 GIGALAN CAT.6, ÍCONE E ETIQUETA IDENTIFICADORA DO CIRCUITO PARA MONTAGEM EM MESA (CALHA E TOTEM), RETROFIT/SUBSTITUIÇÃO DE TOMADAS OU SUBSTITUIÇÃO DE PORTAS DO PATCH PANEL - FORNECIMENTO E INSTALAÇÃO</t>
  </si>
  <si>
    <t>2.10</t>
  </si>
  <si>
    <t>COMP-10/20-08</t>
  </si>
  <si>
    <t>CRIMPAGEM DE CONECTOR MACHO RJ45 (8P8C), CAT.6 E CAPA DE BORRACHA SNAP IN – FORNECIMENTO E INSTALAÇÃO</t>
  </si>
  <si>
    <t>2.11</t>
  </si>
  <si>
    <t>COMP-10/20-09</t>
  </si>
  <si>
    <t>GUIA (ORGANIZADOR) HORIZONTAL FECHADO DE CABOS PARA RACK, ALTA DENSIDADE - 1U X 19" – FORNECIMENTO E INSTALAÇÃO</t>
  </si>
  <si>
    <t>2.12</t>
  </si>
  <si>
    <t>COMP-10/20-10</t>
  </si>
  <si>
    <t>RACK FECHADO DE PAREDE 12U X 19" X 570mm, PINTURA ELETROSTÁTICA, LATERAIS REMOVÍVEIS, DESMOTÁVEL FECHADURA E VISOR EM ACRÍLICO – FORNECIMENTO E INSTALAÇÃO</t>
  </si>
  <si>
    <t>2.13</t>
  </si>
  <si>
    <t>COMP-10/20-11</t>
  </si>
  <si>
    <t>RACK FECHADO DE PISO 24U X 19" X 570mm, PINTURA ELETROSTÁTICA, LATERAIS REMOVÍVEIS, DESMOTÁVEL FECHADURA E VISOR EM ACRÍLICO – FORNECIMENTO E INSTALAÇÃO</t>
  </si>
  <si>
    <t>2.14</t>
  </si>
  <si>
    <t>COMP-10/20-12</t>
  </si>
  <si>
    <t>VOICE PANEL 25 PORTAS, CAT.3, 19" X 1U e 110IDC -&gt;RJ-45 – FORNECIMENTO E INSTALAÇÃO</t>
  </si>
  <si>
    <t>2.15</t>
  </si>
  <si>
    <t>COMP-10/20-13</t>
  </si>
  <si>
    <t>PATCH PANEL 1UX19" 24 PORTAS CAT.6, DESCARREGADO, GUIA DE CABOS TRASEIRO, INCLUINDO AS 24 TOMADAS (MÓDULOS KEYSTONE JACK) FÊMEAS CAT.6 GigaLan 110 IDC → RJ45 (MODELO COM CAPA TRASEIRA E TAMPA FRONTAL ARTICULADA) – FORNECIMENTO E INSTALAÇÃO</t>
  </si>
  <si>
    <t>2.16</t>
  </si>
  <si>
    <t>COMP-10/20-16</t>
  </si>
  <si>
    <t>BLOCO DE ENGATE RÁPIDO M10(10 PARES), KRON OU SIMILAR – FORNECIMENTO E INSTALAÇÃO</t>
  </si>
  <si>
    <t>INSTALAÇÕES ELÉTRICAS ININTERRUPTA E ESTABILIZADA</t>
  </si>
  <si>
    <t>3.1</t>
  </si>
  <si>
    <t>C 91926</t>
  </si>
  <si>
    <t>CABO DE COBRE FLEXÍVEL ISOLADO, 2,5 MM², ANTICHAMA 450/750 V, PARA CIRCUITOS TERMINAIS - FORNECIMENTO E INSTALAÇÃO. AF_12/2015</t>
  </si>
  <si>
    <t>3.2</t>
  </si>
  <si>
    <t>C 91928</t>
  </si>
  <si>
    <t>CABO DE COBRE FLEXÍVEL ISOLADO, 4 MM², ANTICHAMA 450/750 V, PARA CIRCUITOS TERMINAIS - FORNECIMENTO E INSTALAÇÃO. AF_12/2015</t>
  </si>
  <si>
    <t>3.3</t>
  </si>
  <si>
    <t>C 91933</t>
  </si>
  <si>
    <t>CABO DE COBRE FLEXÍVEL ISOLADO, 10 MM², ANTICHAMA 0,6/1,0 kV, PARA CIRCUITOS TERMINAIS - FORNECIMENTO E INSTALAÇÃO. AF_12/2015</t>
  </si>
  <si>
    <t>3.4</t>
  </si>
  <si>
    <t>C 92984</t>
  </si>
  <si>
    <t>CABO DE COBRE FLEXÍVEL ISOLADO, 25 MM², ANTICHAMA 0,6/1,0 KV, PARA DISTRIBUIÇÃO - FORNECIMENTO E INSTALAÇÃO. AF_12/2015</t>
  </si>
  <si>
    <t>3.5</t>
  </si>
  <si>
    <t>COMP-10/20-17</t>
  </si>
  <si>
    <t xml:space="preserve">TOMADA DE ENERGIA DUPLA EMBUTIR, 2 (DOIS) MÓDULOS 2P+T 10A, NBR 14.136, INCLUINDO SUPORTE E PLACA, CAIXA 4X2", ESPELHO COM ACABAMENTO ACETINADO BRANCO E ETIQUETAS DE IDENTIFICAÇÃO DO CIRCUITO E DA TENSÃO - FORNECIMENTO E INSTALAÇÃO </t>
  </si>
  <si>
    <t>3.6</t>
  </si>
  <si>
    <t>COMP-10/20-18</t>
  </si>
  <si>
    <t xml:space="preserve">TOMADA DE ENERGIA ÚNICA EMBUTIDA, 1 (UM) MÓDULOS 2P+T 20A, NBR 14.136, INCLUINDO SUPORTE E PLACA, CAIXA 4X2", ESPELHO COM ACABAMENTO ACETINADO BRANCO E ETIQUETAS DE IDENTIFICAÇÃO DO CIRCUITO E DA TENSÃO - FORNECIMENTO E INSTALAÇÃO </t>
  </si>
  <si>
    <t>3.7</t>
  </si>
  <si>
    <t>COMP-10/20-19</t>
  </si>
  <si>
    <t xml:space="preserve">TOMADA DE ENERGIA DUPLA APARENTE (SOBREPOR), 2 X 2P+T 10A, NBR 14.136, INCLUINDO SUPORTE E PLACA, CONDULETE DUPLO 3/4” DE ALUMÍNIO, TAMPA METÁLICA E ETIQUETAS DE IDENTIFICAÇÃO DO CIRCUITO E DA TENSÃO - FORNECIMENTO E INSTALAÇÃO </t>
  </si>
  <si>
    <t>3.8</t>
  </si>
  <si>
    <t>COMP-10/20-20</t>
  </si>
  <si>
    <t xml:space="preserve">TOMADA DE ENERGIA ÚNICA APARENTE (SOBREPOR), 1 X 2P+T 20A, NBR 14.136, INCLUINDO SUPORTE E PLACA, CONDULETE ϕ3/4” DE ALUMÍNIO, TAMPA METÁLICA E ETIQUETAS DE IDENTIFICAÇÃO DO CIRCUITO E DA TENSÃO - FORNECIMENTO E INSTALAÇÃO </t>
  </si>
  <si>
    <t>3.9</t>
  </si>
  <si>
    <t>COMP-10/20-21</t>
  </si>
  <si>
    <t xml:space="preserve">SUBSTITUIÇÃO DE TOMADA DE ENERGIA DUPLA, 2 (DOIS) MÓDULOS 2P+T 10A, NBR14.136, SUPORTE ,ESPELHO COM ACABAMENTO ACETINADO BRANCO OU TAMPA METÁLICA E ETIQUETAS DE IDENTIFICAÇÃO DO CIRCUITO E DA TENSÃO - FORNECIMENTO E INSTALAÇÃO </t>
  </si>
  <si>
    <t>3.10</t>
  </si>
  <si>
    <t>COMP-10/20-22</t>
  </si>
  <si>
    <t>MÓDULO DE TOMADA DE ENERGIA ÚNICA, 1 (UM) MÓDULO 2P+T 10A, NBR14.136, ETIQUETAS DE IDENTIFICAÇÃO DO CIRCUITO E DA TENSÃO PARA MONTAGEM EM MESA (CALHA E TOTEM) E RETROFIT/SUBSTITUIÇÃO DE TOMADAS - FORNECIMENTO E INSTALAÇÃO</t>
  </si>
  <si>
    <t>3.11</t>
  </si>
  <si>
    <t>COMP-10/20-23</t>
  </si>
  <si>
    <t>QUADRO DE DISTRIBUIÇÃO METÁLICO DE ENERGIA EMBUTIDO OU SOBREPOSTO, BP 100A, BD 40A, PORTA ARTICULADA BRANCA COM FECHADURA, 12 POSIÇÕES, TERMINAIS DE COMPRESSÃO, 1 (UM) DISJUNTOR GERAL DIN TRIPOLAR, 4 (QUATRO) DPSs 20 kA CLASSE I/II E BARRAMENTOS FASE, TERRA E NEUTRO 3F+N+T – FORNECIMENTO E INSTALAÇÃO</t>
  </si>
  <si>
    <t>3.12</t>
  </si>
  <si>
    <t>COMP-10/20-24</t>
  </si>
  <si>
    <t>QUADRO DE DISTRIBUIÇÃO METÁLICO DE ENERGIA EMBUTIDO OU SOBREPOSTO, BP 100A, BD 40A, PORTA ARTICULADA BRANCA COM FECHADURA, 18 POSIÇÕES, TERMINAIS DE COMPRESSÃO, 1 (UM) DISJUNTOR GERAL DIN TRIPOLAR, 4 (QUATRO) DPSs 20 kA CLASSE I/II E BARRAMENTOS FASE, TERRA E NEUTRO 3F+N+T – FORNECIMENTO E INSTALAÇÃO</t>
  </si>
  <si>
    <t>3.13</t>
  </si>
  <si>
    <t>C 93654.1</t>
  </si>
  <si>
    <t>DISJUNTOR MONOPOLAR TIPO DIN, CORRENTE NOMINAL DE 6 ATÉ 32A, TERMINAL DE COMPRESSÃO, ETIQUETA DE IDENTIFICAÇÃO - FORNECIMENTO E INSTALAÇÃO. AF_10/2020</t>
  </si>
  <si>
    <t>3.14</t>
  </si>
  <si>
    <t>C 93661.1</t>
  </si>
  <si>
    <t>DISJUNTOR BIPOLAR TIPO DIN, CORRENTE NOMINAL DE 6 ATÉ 32A,  TERMINAL DE COMPRESSÃO, ETIQUETA DE IDENTIFICAÇÃO - FORNECIMENTO E INSTALAÇÃO. AF_10/2020</t>
  </si>
  <si>
    <t>3.15</t>
  </si>
  <si>
    <t>C 93665.1</t>
  </si>
  <si>
    <t>DISJUNTOR BIPOLAR TIPO DIN, CORRENTE NOMINAL DE 40 ATÉ 50A,  TERMINAL DE COMPRESSÃO, ETIQUETA DE IDENTIFICAÇÃO  - FORNECIMENTO E INSTALAÇÃO. AF_10/2020</t>
  </si>
  <si>
    <t>3.16</t>
  </si>
  <si>
    <t>C 93672.1</t>
  </si>
  <si>
    <t>DISJUNTOR TRIPOLAR TIPO DIN, CORRENTE NOMINAL DE 10 ATÉ 50A,  TERMINAL DE COMPRESSÃO,  ETIQUETA DE IDENTIFICAÇÃO - FORNECIMENTO E INSTALAÇÃO. AF_10/2020</t>
  </si>
  <si>
    <t>3.17</t>
  </si>
  <si>
    <t>COMP-10/20-25</t>
  </si>
  <si>
    <t xml:space="preserve">DISJUNTOR TRIPOLAR TIPO DIN, CORRENTE NOMINAL DE 63A, TERMINAL DE COMPRESSÃO,  ETIQUETA DE IDENTIFICAÇÃO - FORNECIMENTO E INSTALAÇÃO. </t>
  </si>
  <si>
    <t>3.18</t>
  </si>
  <si>
    <t>C 101890.1</t>
  </si>
  <si>
    <t>DISJUNTOR MONOPOLAR TIPO NEMA, CORRENTE NOMINAL DE 10A ATÉ 30A, TERMINAL DE COMPRESSÃO,  ETIQUETA DE IDENTIFICAÇÃO - FORNECIMENTO E INSTALAÇÃO. AF_10/2020</t>
  </si>
  <si>
    <t>3.19</t>
  </si>
  <si>
    <t>C 101892</t>
  </si>
  <si>
    <t>DISJUNTOR BIPOLAR TIPO NEMA, CORRENTE NOMINAL DE 10A ATÉ 50A, TERMINAL DE COMPRESSÃO,  ETIQUETA DE IDENTIFICAÇÃO - FORNECIMENTO E INSTALAÇÃO. AF_10/2020</t>
  </si>
  <si>
    <t>3.20</t>
  </si>
  <si>
    <t>COMP-10/20-26</t>
  </si>
  <si>
    <t>INTERRUPTOR DIFERENCIAL RESIDUAL - DR TETRAPOLAR, TIPO DIN, In 63A, I∆n 30 OU 300 MA E CLASSE A - FORNECIMENTO E INSTALAÇÃO.</t>
  </si>
  <si>
    <t>3.21</t>
  </si>
  <si>
    <t>COMP-10/20-27</t>
  </si>
  <si>
    <t>DPS 45kAn CLASSE I/II, 127/220V E MODELO DIN – FORNECIMENTO E INSTALAÇÃO</t>
  </si>
  <si>
    <t>3.22</t>
  </si>
  <si>
    <t>COMP-10/20-28</t>
  </si>
  <si>
    <t xml:space="preserve">QUADRO DE PROTEÇÃO E TRANSFERÊNCIA EXTERNA (BYPASS) DO NOBREAK, 1 (UMA) CHAVE DE TRANSFERÊNCIA (COMUTADORA) DE 32A TRIPOLAR, 3 (TRÊS) DPSs 175V 20KA, 1 (UM) DISJUNTOR BIPOLAR, BARRAMENTOS NEUTRO E TERRA – 3kVA E 6 kVA </t>
  </si>
  <si>
    <t>INFRAESTRUTURA</t>
  </si>
  <si>
    <t>4.1</t>
  </si>
  <si>
    <t>C 91871.1</t>
  </si>
  <si>
    <t>ELETRODUTO RÍGIDO ROSCÁVEL, PVC, DN 25 MM (Ø3/4"), CONEXÕES (LUVAS) PARA CIRCUITOS TERMINAIS – FORNECIMENTO E INSTALAÇÃO. AF_12/2015</t>
  </si>
  <si>
    <t>4.2</t>
  </si>
  <si>
    <t>C 91872.1</t>
  </si>
  <si>
    <t>ELETRODUTO RÍGIDO ROSCÁVEL, PVC, DN 32 MM (Ø1"), CONEXÕES (LUVAS) PARA CIRCUITOS TERMINAIS – FORNECIMENTO E INSTALAÇÃO. AF_12/2015</t>
  </si>
  <si>
    <t>4.3</t>
  </si>
  <si>
    <t>COMP-10/20-29</t>
  </si>
  <si>
    <t>ELETRODUTO DN 25 MM (Ø3/4") FERRO GALVANIZADO ROSCÁVEL APARENTE (SOBREPOR), FIXADO COM ABRAÇADEIRA "D" NA PAREDE OU LAJE A CADA 1,5M, CONEXÕES(LUVA), SOBREPOR - FORNECIMENTO E INSTALAÇÃO</t>
  </si>
  <si>
    <t>4.4</t>
  </si>
  <si>
    <t>COMP-10/20-30</t>
  </si>
  <si>
    <t xml:space="preserve">ELETRODUTO DN 32 MM (Ø1") FERRO GALVANIZADO ROSCÁVEL APARENTE (SOBREPOR), FIXADO COM ABRAÇADEIRA "D" NA PAREDE A CADA 1,5M, CONEXÕES(LUVA), SOBREPOR - FORNECIMENTO E INSTALAÇÃO </t>
  </si>
  <si>
    <t>4.5</t>
  </si>
  <si>
    <t>COMP-10/20-31</t>
  </si>
  <si>
    <t xml:space="preserve">ELETRODUTO DN 40 MM (Ø1 ¼") FERRO GALVANIZADO ROSCÁVEL APARENTE (SOBREPOR), FIXADO COM ABRAÇADEIRA "D" NA PAREDE A CADA 1,5M, CONEXÕES(LUVA), SOBREPOR - FORNECIMENTO E INSTALAÇÃO </t>
  </si>
  <si>
    <t>4.6</t>
  </si>
  <si>
    <t>COMP-10/20-32</t>
  </si>
  <si>
    <t xml:space="preserve">ELETRODUTO DN 50 MM (Ø1 ½") FERRO GALVANIZADO ROSCÁVEL APARENTE (SOBREPOR), FIXADO COM ABRAÇADEIRA "D" NA PAREDE A CADA 1,5M, CONEXÕES(LUVA), SOBREPOR - FORNECIMENTO E INSTALAÇÃO </t>
  </si>
  <si>
    <t>4.7</t>
  </si>
  <si>
    <t>COMP-10/20-33</t>
  </si>
  <si>
    <t>ELETRODUTO FLEXÍVEL, EM AÇO GALVANIZADO, REVESTIDO EXTERNAMENTE COM PVC PRETO, DN 25MM (Ø3/4"), TIPO SEALTUBO - FORNECIMENTO E INSTALAÇÃO</t>
  </si>
  <si>
    <t>4.8</t>
  </si>
  <si>
    <t>COMP-10/20-34</t>
  </si>
  <si>
    <t>ELETRODUTO FLEXÍVEL, EM AÇO GALVANIZADO, REVESTIDO EXTERNAMENTE COM PVC PRETO, DN 32MM (Ø1"), TIPO SEALTUBO - FORNECIMENTO E INSTALAÇÃO</t>
  </si>
  <si>
    <t>4.9</t>
  </si>
  <si>
    <t>C 91890.1</t>
  </si>
  <si>
    <t>CURVA 90 GRAUS PARA ELETRODUTO PVC, ROSCÁVEL,DN 25 MM (Ø3/4"), CONEXÕES (LUVAS) PARA CIRCUITOS TERMINAIS – FORNECIMENTO E INSTALAÇÃO. AF_12/2015</t>
  </si>
  <si>
    <t>4.10</t>
  </si>
  <si>
    <t>C 91893.1</t>
  </si>
  <si>
    <t>CURVA 90 GRAUS PARA ELETRODUTO PVC, ROSCÁVEL,DN 32 MM (Ø1"), CONEXÕES (LUVAS) PARA CIRCUITOS TERMINAIS – FORNECIMENTO E INSTALAÇÃO. AF_12/2015</t>
  </si>
  <si>
    <t>4.11</t>
  </si>
  <si>
    <t>COMP-10/20-35</t>
  </si>
  <si>
    <t>CURVA 90 GRAUS PARA ELETRODUTO RÍGIDO DE FERRO GALVANIZADA A FOGO, DN 25 MM (Ø3/4"), ROSCÁVEL, COM CONEXÕES (LUVAS)- FORNECIMENTO E INSTALAÇÃO (UN)</t>
  </si>
  <si>
    <t>4.12</t>
  </si>
  <si>
    <t>COMP-10/20-36</t>
  </si>
  <si>
    <t>CURVA 90 GRAUS PARA ELETRODUTO RÍGIDO DE FERRO GALVANIZADA A FOGO, DN 32 MM (Ø1"), ROSCÁVEL, COM CONEXÕES (LUVAS)- FORNECIMENTO E INSTALAÇÃO (UN)</t>
  </si>
  <si>
    <t>4.13</t>
  </si>
  <si>
    <t>COMP-10/20-37</t>
  </si>
  <si>
    <t>SAÍDA HORIZONTAL DE PERFILADO OU ELETROCALHA GALVANIZADA A FOGO PERFURADA PARA ELETRODUTO DN 25MM (Ø3/4") COM CONEXÃO DE ALUMÍNIO (BUCHA-ARRUELA, BUCHA DE REDUÇÃO, ADAPTADOR CÔNICO (UNIDUT) OU EQUIVALENTE) - FORNECIMENTO E INSTALAÇÃO</t>
  </si>
  <si>
    <t>4.14</t>
  </si>
  <si>
    <t>COMP-10/20-38</t>
  </si>
  <si>
    <t>SAÍDA HORIZONTAL DE PERFILADO OU ELETROCALHA GALVANIZADA A FOGO PERFURADA PARA ELETRODUTO DN 32MM (Ø1") COM CONEXÃO DE ALUMÍNIO (BUCHA-ARRUELA, BUCHA DE REDUÇÃO, ADAPTADOR CÔNICO (UNIDUT) OU EQUIVALENTE) - FORNECIMENTO E INSTALAÇÃO</t>
  </si>
  <si>
    <t>4.15</t>
  </si>
  <si>
    <t>COMP-10/20-39</t>
  </si>
  <si>
    <t>PERFILADO PERFURADO GALVANIZADA A FOGO 38X38MM COM TAMPA , CHAPA #22, EMENDA EXTERNA, GANCHO FIXADO NO TETO POR MEIO DE VERGALHÃO A CADA 1,5M - FORNECIMENTO E INSTALAÇÃO</t>
  </si>
  <si>
    <t>4.16</t>
  </si>
  <si>
    <t>COMP-10/20-40</t>
  </si>
  <si>
    <t>EMENDA (L, T,  X, SAPATA, CURVAS VERTICAIS E DESVIOS LATERAIS) PRÉ-FABRICADA  PARA PERFILADO PERFURADO GALVANIZADA A FOGO 38X38MM, CHAPA #22 – FORNECIMENTO E INSTALAÇÃO</t>
  </si>
  <si>
    <t>4.17</t>
  </si>
  <si>
    <t>COMP-10/20-41</t>
  </si>
  <si>
    <t xml:space="preserve">ELETROCALHA PERFURADA GALVANIZADA A FOGO 100X100MM COM TAMPA "Z", CHAPA #16, UNIÃO OU JUNÇÃO E SUSPENSÃO DE FIXAÇÃO NO TETO A CADA 1,5M - FORNECIMENTO E INSTALAÇÃO </t>
  </si>
  <si>
    <t>4.18</t>
  </si>
  <si>
    <t>COMP-10/20-42</t>
  </si>
  <si>
    <t>CONEXÕES (L, T, X, REDUÇÕES, CURVAS VERTICAIS) PRÉ-FABRICADAS PARA ELETROCALHA PERFURADA GALVANIZADA A FOGO 100X100MM, JUNÇÃO INTEGRAL (EMENDA INTERNA) E TAMPA – FORNECIMENTO E INSTALAÇÃO</t>
  </si>
  <si>
    <t>4.19</t>
  </si>
  <si>
    <t>COMP-10/20-43</t>
  </si>
  <si>
    <t>CONDULETE Ø3/4" COM TAMPA CEGA, MÚLTIPLO "X" MODULAR, EM LIGA DE ALUMÍNIO FUNDIDO, A PROVA DO TEMPO, COM TAMPÕES E CONEXÕES PARA 2 (DUAS) OU MAIS SAÍDAS (BUCHA E ARRUELA, BUCHA DE REDUÇÃO, ADAPTADOR CÔNICO (UNIDUT) OU EQUIVALENTES) - FORNECIMENTO E INSTALAÇÃO</t>
  </si>
  <si>
    <t>4.20</t>
  </si>
  <si>
    <t>COMP-10/20-44</t>
  </si>
  <si>
    <t>CONDULETE Ø1" COM TAMPA CEGA, MÚLTIPLO "X" MODULAR, EM LIGA DE ALUMÍNIO FUNDIDO, A PROVA DO TEMPO, COM TAMPÕES E CONEXÕES PARA 2 (DUAS) OU MAIS SAÍDAS(BUCHA E ARRUELA, BUCHA DE REDUÇÃO, ADAPTADOR CÔNICO (UNIDUT) OU EQUIVALENTES)- FORNECIMENTO E INSTALAÇÃO</t>
  </si>
  <si>
    <t>4.21</t>
  </si>
  <si>
    <t>C 91940</t>
  </si>
  <si>
    <t>CAIXA RETANGULAR 4" X 2", PVC, INSTALADA EM PAREDE - FORNECIMENTO E INSTALAÇÃO. AF_12/2015</t>
  </si>
  <si>
    <t>4.22</t>
  </si>
  <si>
    <t>C 91943</t>
  </si>
  <si>
    <t>CAIXA RETANGULAR 4" X 4", PVC, INSTALADA EM PAREDE - FORNECIMENTO E INSTALAÇÃO. AF_12/2015</t>
  </si>
  <si>
    <t>4.23</t>
  </si>
  <si>
    <t>COMP-10/20-45</t>
  </si>
  <si>
    <t>SUPORTE E ESPELHO (TAMPA) ATÉ 3 POSTOS OU CEGO PARA CONDULETE Ø3/4" OU CAIXA RETANGULAR 4X2” - FORNECIMENTO E INSTALAÇÃO</t>
  </si>
  <si>
    <t>4.24</t>
  </si>
  <si>
    <t>COMP-10/20-46</t>
  </si>
  <si>
    <t xml:space="preserve">ATERRAMENTO DAS PARTES METÁLICAS (ELETROCALHAS) COM CORDOALHA DE COBRE NU 10MM² E CONECTOR DE PRESSÃO SAPATA - FORNECIMENTO E INSTALAÇÃO </t>
  </si>
  <si>
    <t>4.25</t>
  </si>
  <si>
    <t>C 96985</t>
  </si>
  <si>
    <t>HASTE DE ATERRAMENTO Ø5/8” X 2,4m PARA SPDA - FORNECIMENTO E INSTALAÇÃO. AF_12/2017</t>
  </si>
  <si>
    <t>4.26</t>
  </si>
  <si>
    <t>C 96977.1</t>
  </si>
  <si>
    <t>CORDOALHA DE COBRE NU 50 MM², ENTERRADA 50CM, SEM ISOLADOR - FORNECIMENTO E INSTALAÇÃO. AF_12/2017</t>
  </si>
  <si>
    <t>4.27</t>
  </si>
  <si>
    <t>COMP-10/20-47</t>
  </si>
  <si>
    <t>GRAMPO METÁLICO, SOLDA EXOTÉRMICA OU CONECTOR DE COBRE À COMPRESSÃO PARA CONEXÃO DO CABO À HASTE DE ATERRAMENTO</t>
  </si>
  <si>
    <t>4.28</t>
  </si>
  <si>
    <t>COMP-10/20-48</t>
  </si>
  <si>
    <t>CAIXA   DE   INSPEÇÃO REDONDA   Ø=30CM DE CONCRETO PRÉ-MOLDADO, FUNDO COM BRITA, TAMPA REFORÇADA  DE CONCRETO – FORNECIMENTO E INSTALAÇÃO</t>
  </si>
  <si>
    <t>SERVIÇOS COMPLEMENTARES</t>
  </si>
  <si>
    <t>5.1</t>
  </si>
  <si>
    <t>C 90447</t>
  </si>
  <si>
    <t>RASGO EM ALVENARIA PARA ELETRODUTOS COM DIÂMETROS MENORES OU IGUAIS A 40 MM. AF_05/2015</t>
  </si>
  <si>
    <t>5.2</t>
  </si>
  <si>
    <t>C 90446</t>
  </si>
  <si>
    <t>CHUMBAMENTO LINEAR DE  ELETRODUTO EM ALVENARIA PARA RAMAIS/DISTRIBUIÇÃO COM DIÂMETROS MENORES OU IGUAIS A 40 MM. AF_05/2015</t>
  </si>
  <si>
    <t>5.3</t>
  </si>
  <si>
    <t>ED-50732</t>
  </si>
  <si>
    <t>EMBOÇO COM ARGAMASSA, TRAÇO 1:6 (CIMENTO E AREIA), ESP. 20MM, APLICAÇÃO MANUAL, PREPARO MECÂNICO</t>
  </si>
  <si>
    <t>SETOP</t>
  </si>
  <si>
    <t>m²</t>
  </si>
  <si>
    <t>5.4</t>
  </si>
  <si>
    <t>C 88494</t>
  </si>
  <si>
    <t>APLICAÇÃO E LIXAMENTO DE MASSA LÁTEX EM TETO, UMA DEMÃO. AF_06/2014</t>
  </si>
  <si>
    <t>5.5</t>
  </si>
  <si>
    <t>C 88485</t>
  </si>
  <si>
    <t>APLICAÇÃO DE FUNDO SELADOR ACRÍLICO EM PAREDES, UMA DEMÃO. AF_06/2014</t>
  </si>
  <si>
    <t>5.6</t>
  </si>
  <si>
    <t>C 88489</t>
  </si>
  <si>
    <t>APLICAÇÃO MANUAL DE PINTURA COM TINTA LÁTEX ACRÍLICA EM PAREDES, DUAS DEMÃOS. AF_06/2014</t>
  </si>
  <si>
    <t>5.7</t>
  </si>
  <si>
    <t>C 96113</t>
  </si>
  <si>
    <t>REPOSIÇÃO DE FORRO EM PLACAS DE GESSO, PARA AMBIENTES COMERCIAIS. AF_05/2017_P</t>
  </si>
  <si>
    <t>5.8</t>
  </si>
  <si>
    <t>C 90436</t>
  </si>
  <si>
    <t>FURO EM ALVENARIA PARA DIÂMETROS MENORES OU IGUAIS A 40 MM. AF_05/2015</t>
  </si>
  <si>
    <t>5.9</t>
  </si>
  <si>
    <t>C 90439</t>
  </si>
  <si>
    <t>FURO EM CONCRETO PARA DIÂMETROS MENORES OU IGUAIS A 40 MM. AF_05/2015</t>
  </si>
  <si>
    <t>5.10</t>
  </si>
  <si>
    <t>COMP-10/20-49</t>
  </si>
  <si>
    <t>DESMONTE E REMOÇÃO DA INFRAESTRUTURA E DOS CABOS</t>
  </si>
  <si>
    <t>h</t>
  </si>
  <si>
    <t>5.11</t>
  </si>
  <si>
    <t>COMP-10/20-50</t>
  </si>
  <si>
    <t>RETIRADA DE ENTULHO - MANUALMENTE (INCL. CAIXA COLETORA CAPACIDADE 5M³)</t>
  </si>
  <si>
    <t>m³</t>
  </si>
  <si>
    <t>6.1</t>
  </si>
  <si>
    <t>I COT-11/20-05</t>
  </si>
  <si>
    <t>PDU (RÉGUA) DE TOMADAS ELÉTRICAS, 08 TOMADAS 20A NBR 14136 COM INTERRUPTORES INDIVIDUAIS (LED DE ENERGIZAÇÃO), 19" X 2U, DISJUNTOR + VOLTÍMETRO, PADRÃO RACK – BDI REDUZIDO</t>
  </si>
  <si>
    <t>COTAÇÃO</t>
  </si>
  <si>
    <t>6.2</t>
  </si>
  <si>
    <t>I COT-02/21-10</t>
  </si>
  <si>
    <t>FILTRO DE LINHA + DPS CLASSE III COM 5 TOMADAS 2P+T  10A, NBR 14.136, BIVOLT, DISJUNTOR REARMÁVEL, CABO &gt; 1,3M, INTERRUPTOR E INDICADOR LUMINOSO DE FUNCIONAMENTO – BDI REDUZIDO</t>
  </si>
  <si>
    <t>6.3</t>
  </si>
  <si>
    <t>I COT-11/20-01</t>
  </si>
  <si>
    <t>CORDÃO ÓPTICO DUPLEX MULTIMODO OM4 50/125  LC- UPC/LC-UPC 3M – BDI REDUZIDO</t>
  </si>
  <si>
    <t>6.4</t>
  </si>
  <si>
    <t xml:space="preserve"> I 39606</t>
  </si>
  <si>
    <t>PATCH CORD, CATEGORIA 6, EXTENSÃO DE 1,50 M, NAS CORES SOLICITADAS -  BDI REDUZIDO</t>
  </si>
  <si>
    <t>6.5</t>
  </si>
  <si>
    <t xml:space="preserve"> I 39607</t>
  </si>
  <si>
    <t>PATCH CORD, CATEGORIA 6, EXTENSÃO DE 2,50 M, NAS CORES SOLICITADAS -  BDI REDUZIDO</t>
  </si>
  <si>
    <t>6.6</t>
  </si>
  <si>
    <t>I 11042</t>
  </si>
  <si>
    <t>Régua (filtro de linha) com 5 (cinco) tomadas 2P+T 10A</t>
  </si>
  <si>
    <t>ORSE</t>
  </si>
  <si>
    <t>6.7</t>
  </si>
  <si>
    <t>I COT-02/21-11</t>
  </si>
  <si>
    <t>ADAPTADOR “T” DIVISOR DE REDE RJ45 (1 MACHO → 2 FÊMEAS) – BDI REDUZIDO</t>
  </si>
  <si>
    <t>AS BUILT E DOCUMENTAÇÃO</t>
  </si>
  <si>
    <t>7.1</t>
  </si>
  <si>
    <t>COMP-10/20-51</t>
  </si>
  <si>
    <t>ATUALIZAÇÃO E DIGITALIZAÇÃO DOS PROJETOS EM .DWG OU REVIT (POR PRANCHA A1)</t>
  </si>
  <si>
    <t>7.2</t>
  </si>
  <si>
    <t>ED-48368</t>
  </si>
  <si>
    <t>CERTIFICAÇÃO DE GARANTIA DE TRANSMISSÃO DE CABOS LÓGICOS CAT. 5/6 E FIBRA ÓPTICA</t>
  </si>
  <si>
    <t>7.3</t>
  </si>
  <si>
    <t>C 13046</t>
  </si>
  <si>
    <t>Medição de continuidade e/ou resistência do aterramento com fornecimento de laudo (SPDA) e ART</t>
  </si>
  <si>
    <t>INTERVENÇÕES PONTUAIS</t>
  </si>
  <si>
    <t>8.1</t>
  </si>
  <si>
    <t>COMP-10/20-52</t>
  </si>
  <si>
    <t xml:space="preserve">REMANEJAMENTO, REMOÇÃO, INSTALAÇÃO, ATIVAÇÃO OU RECUPERAÇÃO DE PONTOS LÓGICOS E ELÉTRICOS COM IDENTIFICAÇÃO ( A CADA 5 PONTOS OU FRAÇÃO) </t>
  </si>
  <si>
    <t>8.2</t>
  </si>
  <si>
    <t>COMP-10/20-53</t>
  </si>
  <si>
    <t>INSPEÇÃO, VISTORIA E IDENTIFICAÇÃO DE PONTO LÓGICO OU ELÉTRICO</t>
  </si>
  <si>
    <t>TRANSPORTE E PERNOITE</t>
  </si>
  <si>
    <t>9.1</t>
  </si>
  <si>
    <t>ED-4177</t>
  </si>
  <si>
    <t>Deslocamento intermunicipal</t>
  </si>
  <si>
    <t>km</t>
  </si>
  <si>
    <t>9.2</t>
  </si>
  <si>
    <t>ED-4170 – ED-4171</t>
  </si>
  <si>
    <t>Pernoite da equipe</t>
  </si>
  <si>
    <t>OBSERVAÇÃO: Preencher as células em AMARELO. O valor de custo do item 1.1 não deve ser alterado, apenas o BDI (ver composições dos BDIs nas demais abas).</t>
  </si>
  <si>
    <t xml:space="preserve">CUSTO GLOBAL DA PROPOSTA (R$): </t>
  </si>
  <si>
    <t xml:space="preserve">VALOR BDI GLOBAL DA PROPOSTA (R$): </t>
  </si>
  <si>
    <t xml:space="preserve">VALOR GLOBAL DA PROPOSTA (R$): </t>
  </si>
  <si>
    <t>CÁLCULO DO DESCONTO DA LICITAÇÃO</t>
  </si>
  <si>
    <t>VALOR GLOBAL DA PROPOSTA, EXCLUINDO O SUBITEM 1.1 (R$):</t>
  </si>
  <si>
    <t>PREÇO GLOBAL REFERENCIAL, EXCLUINDO O SUBITEM 1.1 (R$):</t>
  </si>
  <si>
    <t>DESCONTO % SOBRE OS CUSTOS DOS INSUMOS ADQUIRIDOS COM BASE NOS BANCOS DE DADOS OFICIAIS (SINAPI E SETOP):</t>
  </si>
  <si>
    <t xml:space="preserve">                                      Belo Horizonte - MG, ____ de _______________ de 2021.</t>
  </si>
  <si>
    <t>___________________________</t>
  </si>
  <si>
    <t>NOME E ASSINATURA DO PROPONENTE</t>
  </si>
  <si>
    <t>NOME DA EMPRESA</t>
  </si>
  <si>
    <t>COMPOSIÇÃO DO BDI DE SERVIÇOS – COM DESONERAÇÃO</t>
  </si>
  <si>
    <t>Objeto:</t>
  </si>
  <si>
    <t>Data:</t>
  </si>
  <si>
    <t>DESCRIÇÃO</t>
  </si>
  <si>
    <t>REF. LICITAÇÃO</t>
  </si>
  <si>
    <t>% Sobre o PV</t>
  </si>
  <si>
    <t>DL</t>
  </si>
  <si>
    <t>Despesas Legais (impostos)</t>
  </si>
  <si>
    <t>% Sobre os CD</t>
  </si>
  <si>
    <t>A</t>
  </si>
  <si>
    <t xml:space="preserve"> PIS</t>
  </si>
  <si>
    <t>0,65% de PV</t>
  </si>
  <si>
    <t>B</t>
  </si>
  <si>
    <t>COFINS</t>
  </si>
  <si>
    <t>3,00% de PV</t>
  </si>
  <si>
    <t>C</t>
  </si>
  <si>
    <t>ISS - Imposto Sobre Serviços (médias das alíquotas)</t>
  </si>
  <si>
    <t>4,21% de PV</t>
  </si>
  <si>
    <t>D</t>
  </si>
  <si>
    <t>CPRB - Contribuição Previdenciária sobre a Receita Bruta (%)</t>
  </si>
  <si>
    <t>4,50% de PV</t>
  </si>
  <si>
    <t>Total Parcial:</t>
  </si>
  <si>
    <t>DA</t>
  </si>
  <si>
    <t>Despesas Administrativas</t>
  </si>
  <si>
    <t>E</t>
  </si>
  <si>
    <t>Administração Central (escritório, estrutura física, telefone, secretarias, etc.).</t>
  </si>
  <si>
    <t>4,00% do CD</t>
  </si>
  <si>
    <t>F</t>
  </si>
  <si>
    <t>Riscos</t>
  </si>
  <si>
    <t>1,27% do CD</t>
  </si>
  <si>
    <t>G</t>
  </si>
  <si>
    <t>Seguros</t>
  </si>
  <si>
    <t>0,40% do CD</t>
  </si>
  <si>
    <t>H</t>
  </si>
  <si>
    <t>Garantias</t>
  </si>
  <si>
    <t>DF</t>
  </si>
  <si>
    <t>Despesas Financeiras</t>
  </si>
  <si>
    <t>I</t>
  </si>
  <si>
    <t>Juros (acumulado anual até JUN/2020 - 4,87%)</t>
  </si>
  <si>
    <t>0,42% do CD</t>
  </si>
  <si>
    <t>LB</t>
  </si>
  <si>
    <t>Lucro Bruto</t>
  </si>
  <si>
    <t>J</t>
  </si>
  <si>
    <t xml:space="preserve"> Lucro</t>
  </si>
  <si>
    <t>7,40% do CD</t>
  </si>
  <si>
    <t>BDI ARREDONDADO:</t>
  </si>
  <si>
    <t xml:space="preserve">MÉTODO DE CÁLCULO </t>
  </si>
  <si>
    <t>BDI% = { [ (1+DA) x (1+DF) x (1+H) ] /  (1- DL) -1 } x 100</t>
  </si>
  <si>
    <t>LISTA DE ABREVIATURAS</t>
  </si>
  <si>
    <t>CD – Parcela incidente sobre os Custos Diretos</t>
  </si>
  <si>
    <t>PV – Parcela incidente sobre o Preço de Venda</t>
  </si>
  <si>
    <t>DU – Dias Úteis</t>
  </si>
  <si>
    <t>REFERÊNCIAS DO CÁLCULO DO BDI</t>
  </si>
  <si>
    <t>A- PIS - Decretos - Lei 2.445/88 e 2.449/88.</t>
  </si>
  <si>
    <t>B- COFINS - Lei Federal 9.718/98.</t>
  </si>
  <si>
    <t>C- ISS – Belo Horizonte.</t>
  </si>
  <si>
    <t>D - CPBR - Lei 13.161/2015.</t>
  </si>
  <si>
    <t>E- Administração Central - Acordão 2.622/2013 (médio) 3,00% a 5,50%. Médio de 4,00%. Entendemos que a gerência local assume atividades parciais da administração central na condução dos contratos.</t>
  </si>
  <si>
    <t>F, G, H – Risco, Seguros e Garantias com base na redação do Acordão 2.622/2013.</t>
  </si>
  <si>
    <t>I - Juros calculado com base no acumulado da taxa SELIC dos 12 (doze) últimos meses e na fórmula do Acordão nº 69/2011 (J=(1 + Taxa SELIC/100)^(DU/252)-1). Estimativa de 22 (vinte) dias úteis por mês.</t>
  </si>
  <si>
    <t>J- Lucro - Acordão 2.622/2013 - TCU (6,16% a 8,96%) com média de 7,40%.</t>
  </si>
  <si>
    <t>BDI composto com base Art. 27, da Resolução CSJT Nº 228/2018.</t>
  </si>
  <si>
    <t>COMPOSIÇÃO DO BDI DE MATERIAIS – COM DESONERAÇÃO</t>
  </si>
  <si>
    <t>ISS - Imposto Sobre Serviços (médas das alíquotas)</t>
  </si>
  <si>
    <t>0,00% de PV</t>
  </si>
  <si>
    <t>3,45% do CD</t>
  </si>
  <si>
    <t>0,85% do CD</t>
  </si>
  <si>
    <t>0,24% do CD</t>
  </si>
  <si>
    <t>5,11% do CD</t>
  </si>
  <si>
    <t>E- Administração Central - Acordão 2.622/2013 (médio) 1,50% a 4,49%. Médio de 4,00%. Entendemos que a gerência local assume atividades parciais da administração central na condução dos contratos.</t>
  </si>
  <si>
    <t>J- Lucro - Acordão 2.622/2013 - TCU (3,50% a 6,22%) com média de 5,11%.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</si>
</sst>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R$-416]\ #,##0.00;[Red]\-[$R$-416]\ #,##0.00"/>
    <numFmt numFmtId="165" formatCode="d/m/yyyy"/>
    <numFmt numFmtId="166" formatCode="#,##0.0000"/>
    <numFmt numFmtId="167" formatCode="0.0000"/>
    <numFmt numFmtId="168" formatCode="#0.00"/>
    <numFmt numFmtId="169" formatCode="#,##0.000"/>
    <numFmt numFmtId="170" formatCode="0.000000000"/>
    <numFmt numFmtId="171" formatCode="#"/>
    <numFmt numFmtId="172" formatCode="0.000000"/>
  </numFmts>
  <fonts count="27" x14ac:knownFonts="1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0"/>
      <color rgb="FFC9211E"/>
      <name val="Arial"/>
      <family val="2"/>
      <charset val="1"/>
    </font>
    <font>
      <b/>
      <sz val="7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333333"/>
      <name val="Arial"/>
      <family val="2"/>
      <charset val="1"/>
    </font>
    <font>
      <b/>
      <sz val="13"/>
      <color rgb="FF000000"/>
      <name val="Arial"/>
      <family val="2"/>
      <charset val="1"/>
    </font>
    <font>
      <sz val="9"/>
      <color rgb="FF575756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00A933"/>
        <bgColor rgb="FF00800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19" fillId="0" borderId="0" applyBorder="0" applyProtection="0"/>
    <xf numFmtId="0" fontId="1" fillId="0" borderId="0">
      <alignment horizontal="center"/>
    </xf>
    <xf numFmtId="0" fontId="2" fillId="0" borderId="0"/>
    <xf numFmtId="0" fontId="3" fillId="0" borderId="0"/>
    <xf numFmtId="164" fontId="3" fillId="0" borderId="0"/>
  </cellStyleXfs>
  <cellXfs count="140">
    <xf numFmtId="0" fontId="0" fillId="0" borderId="0" xfId="0"/>
    <xf numFmtId="0" fontId="2" fillId="0" borderId="0" xfId="3"/>
    <xf numFmtId="0" fontId="4" fillId="0" borderId="0" xfId="3" applyFont="1" applyAlignment="1">
      <alignment horizontal="center" vertical="center"/>
    </xf>
    <xf numFmtId="10" fontId="8" fillId="0" borderId="3" xfId="3" applyNumberFormat="1" applyFont="1" applyBorder="1" applyAlignment="1">
      <alignment horizontal="right" vertical="center"/>
    </xf>
    <xf numFmtId="10" fontId="8" fillId="0" borderId="4" xfId="3" applyNumberFormat="1" applyFont="1" applyBorder="1" applyAlignment="1">
      <alignment horizontal="right" vertical="center"/>
    </xf>
    <xf numFmtId="0" fontId="9" fillId="3" borderId="3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1" fillId="4" borderId="2" xfId="3" applyFont="1" applyFill="1" applyBorder="1" applyAlignment="1" applyProtection="1">
      <alignment horizontal="left" vertical="center" wrapText="1"/>
    </xf>
    <xf numFmtId="4" fontId="12" fillId="4" borderId="3" xfId="3" applyNumberFormat="1" applyFont="1" applyFill="1" applyBorder="1" applyAlignment="1" applyProtection="1">
      <alignment horizontal="right" vertical="center" wrapText="1"/>
    </xf>
    <xf numFmtId="4" fontId="12" fillId="4" borderId="4" xfId="3" applyNumberFormat="1" applyFont="1" applyFill="1" applyBorder="1" applyAlignment="1" applyProtection="1">
      <alignment horizontal="right" vertical="center" wrapText="1"/>
    </xf>
    <xf numFmtId="0" fontId="11" fillId="0" borderId="2" xfId="3" applyFont="1" applyBorder="1" applyAlignment="1" applyProtection="1">
      <alignment horizontal="left" vertical="center" wrapText="1"/>
    </xf>
    <xf numFmtId="0" fontId="13" fillId="0" borderId="3" xfId="3" applyFont="1" applyBorder="1" applyAlignment="1" applyProtection="1">
      <alignment horizontal="center" vertical="center" wrapText="1"/>
    </xf>
    <xf numFmtId="0" fontId="13" fillId="0" borderId="3" xfId="3" applyFont="1" applyBorder="1" applyAlignment="1" applyProtection="1">
      <alignment horizontal="left" vertical="center" wrapText="1"/>
    </xf>
    <xf numFmtId="4" fontId="14" fillId="0" borderId="3" xfId="3" applyNumberFormat="1" applyFont="1" applyBorder="1" applyAlignment="1" applyProtection="1">
      <alignment horizontal="center" vertical="center" wrapText="1"/>
    </xf>
    <xf numFmtId="4" fontId="14" fillId="0" borderId="3" xfId="3" applyNumberFormat="1" applyFont="1" applyBorder="1" applyAlignment="1" applyProtection="1">
      <alignment horizontal="right" vertical="center" wrapText="1"/>
    </xf>
    <xf numFmtId="4" fontId="14" fillId="0" borderId="4" xfId="3" applyNumberFormat="1" applyFont="1" applyBorder="1" applyAlignment="1" applyProtection="1">
      <alignment horizontal="right" vertical="center" wrapText="1"/>
    </xf>
    <xf numFmtId="166" fontId="4" fillId="0" borderId="0" xfId="3" applyNumberFormat="1" applyFont="1" applyAlignment="1">
      <alignment horizontal="center" vertical="center"/>
    </xf>
    <xf numFmtId="167" fontId="4" fillId="0" borderId="0" xfId="3" applyNumberFormat="1" applyFont="1" applyAlignment="1">
      <alignment horizontal="center" vertical="center"/>
    </xf>
    <xf numFmtId="167" fontId="2" fillId="0" borderId="0" xfId="3" applyNumberFormat="1"/>
    <xf numFmtId="168" fontId="13" fillId="0" borderId="3" xfId="3" applyNumberFormat="1" applyFont="1" applyBorder="1" applyAlignment="1" applyProtection="1">
      <alignment horizontal="center" vertical="center" wrapText="1"/>
    </xf>
    <xf numFmtId="0" fontId="14" fillId="0" borderId="3" xfId="3" applyFont="1" applyBorder="1" applyAlignment="1" applyProtection="1">
      <alignment horizontal="left" vertical="center" wrapText="1"/>
    </xf>
    <xf numFmtId="4" fontId="13" fillId="0" borderId="3" xfId="3" applyNumberFormat="1" applyFont="1" applyBorder="1" applyAlignment="1" applyProtection="1">
      <alignment horizontal="center" vertical="center" wrapText="1"/>
    </xf>
    <xf numFmtId="4" fontId="13" fillId="0" borderId="4" xfId="3" applyNumberFormat="1" applyFont="1" applyBorder="1" applyAlignment="1" applyProtection="1">
      <alignment horizontal="right" vertical="center" wrapText="1"/>
    </xf>
    <xf numFmtId="0" fontId="12" fillId="0" borderId="2" xfId="3" applyFont="1" applyBorder="1" applyAlignment="1" applyProtection="1">
      <alignment horizontal="left" vertical="center" wrapText="1"/>
    </xf>
    <xf numFmtId="168" fontId="14" fillId="0" borderId="3" xfId="3" applyNumberFormat="1" applyFont="1" applyBorder="1" applyAlignment="1" applyProtection="1">
      <alignment horizontal="center" vertical="center" wrapText="1"/>
    </xf>
    <xf numFmtId="0" fontId="14" fillId="0" borderId="3" xfId="3" applyFont="1" applyBorder="1" applyAlignment="1" applyProtection="1">
      <alignment horizontal="center" vertical="center" wrapText="1"/>
    </xf>
    <xf numFmtId="166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67" fontId="15" fillId="0" borderId="0" xfId="3" applyNumberFormat="1" applyFont="1"/>
    <xf numFmtId="0" fontId="15" fillId="0" borderId="0" xfId="3" applyFont="1"/>
    <xf numFmtId="0" fontId="0" fillId="0" borderId="0" xfId="0" applyFont="1"/>
    <xf numFmtId="169" fontId="12" fillId="4" borderId="3" xfId="3" applyNumberFormat="1" applyFont="1" applyFill="1" applyBorder="1" applyAlignment="1" applyProtection="1">
      <alignment horizontal="right" vertical="center" wrapText="1"/>
    </xf>
    <xf numFmtId="0" fontId="16" fillId="0" borderId="3" xfId="3" applyFont="1" applyBorder="1" applyAlignment="1" applyProtection="1">
      <alignment horizontal="center" vertical="center" wrapText="1"/>
    </xf>
    <xf numFmtId="4" fontId="12" fillId="0" borderId="3" xfId="3" applyNumberFormat="1" applyFont="1" applyBorder="1" applyAlignment="1" applyProtection="1">
      <alignment horizontal="right" vertical="center" wrapText="1"/>
    </xf>
    <xf numFmtId="4" fontId="12" fillId="0" borderId="4" xfId="3" applyNumberFormat="1" applyFont="1" applyBorder="1" applyAlignment="1" applyProtection="1">
      <alignment horizontal="right" vertical="center" wrapText="1"/>
    </xf>
    <xf numFmtId="170" fontId="4" fillId="0" borderId="0" xfId="3" applyNumberFormat="1" applyFont="1" applyAlignment="1">
      <alignment horizontal="center" vertical="center"/>
    </xf>
    <xf numFmtId="9" fontId="12" fillId="0" borderId="3" xfId="1" applyFont="1" applyBorder="1" applyAlignment="1" applyProtection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71" fontId="15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indent="15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2" fontId="15" fillId="0" borderId="4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10" fontId="18" fillId="0" borderId="4" xfId="0" applyNumberFormat="1" applyFont="1" applyBorder="1" applyAlignment="1">
      <alignment horizontal="right" vertical="center" wrapText="1"/>
    </xf>
    <xf numFmtId="0" fontId="24" fillId="0" borderId="0" xfId="0" applyFont="1" applyBorder="1"/>
    <xf numFmtId="0" fontId="24" fillId="0" borderId="9" xfId="0" applyFont="1" applyBorder="1"/>
    <xf numFmtId="172" fontId="26" fillId="0" borderId="0" xfId="0" applyNumberFormat="1" applyFont="1"/>
    <xf numFmtId="0" fontId="26" fillId="0" borderId="0" xfId="0" applyFont="1"/>
    <xf numFmtId="4" fontId="14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3" applyBorder="1" applyProtection="1">
      <protection locked="0"/>
    </xf>
    <xf numFmtId="0" fontId="2" fillId="0" borderId="0" xfId="3" applyProtection="1">
      <protection locked="0"/>
    </xf>
    <xf numFmtId="0" fontId="2" fillId="0" borderId="0" xfId="3" applyBorder="1" applyProtection="1">
      <protection locked="0"/>
    </xf>
    <xf numFmtId="0" fontId="2" fillId="0" borderId="9" xfId="3" applyBorder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2" fillId="0" borderId="11" xfId="3" applyBorder="1" applyProtection="1">
      <protection locked="0"/>
    </xf>
    <xf numFmtId="0" fontId="2" fillId="0" borderId="12" xfId="3" applyBorder="1" applyProtection="1">
      <protection locked="0"/>
    </xf>
    <xf numFmtId="0" fontId="20" fillId="0" borderId="12" xfId="3" applyFont="1" applyBorder="1" applyProtection="1">
      <protection locked="0"/>
    </xf>
    <xf numFmtId="0" fontId="2" fillId="0" borderId="13" xfId="3" applyBorder="1" applyProtection="1">
      <protection locked="0"/>
    </xf>
    <xf numFmtId="2" fontId="15" fillId="2" borderId="4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4" xfId="0" applyFont="1" applyFill="1" applyBorder="1" applyAlignment="1" applyProtection="1">
      <alignment horizontal="right" vertical="center" wrapText="1"/>
      <protection locked="0"/>
    </xf>
    <xf numFmtId="0" fontId="24" fillId="0" borderId="7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Protection="1">
      <protection locked="0"/>
    </xf>
    <xf numFmtId="0" fontId="24" fillId="0" borderId="9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11" xfId="0" applyFont="1" applyBorder="1" applyProtection="1">
      <protection locked="0"/>
    </xf>
    <xf numFmtId="0" fontId="11" fillId="0" borderId="12" xfId="3" applyFont="1" applyBorder="1" applyAlignment="1" applyProtection="1">
      <alignment horizontal="center" vertical="center"/>
      <protection locked="0"/>
    </xf>
    <xf numFmtId="0" fontId="24" fillId="0" borderId="12" xfId="0" applyFont="1" applyBorder="1" applyProtection="1">
      <protection locked="0"/>
    </xf>
    <xf numFmtId="0" fontId="24" fillId="0" borderId="13" xfId="0" applyFont="1" applyBorder="1" applyProtection="1"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13" fillId="0" borderId="12" xfId="3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10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" fillId="0" borderId="7" xfId="3" applyBorder="1" applyAlignment="1">
      <alignment horizontal="center" vertical="center"/>
    </xf>
    <xf numFmtId="0" fontId="18" fillId="5" borderId="3" xfId="3" applyFont="1" applyFill="1" applyBorder="1" applyAlignment="1" applyProtection="1">
      <alignment horizontal="center" vertical="center" wrapText="1"/>
      <protection locked="0"/>
    </xf>
    <xf numFmtId="0" fontId="13" fillId="0" borderId="8" xfId="3" applyFont="1" applyBorder="1" applyAlignment="1">
      <alignment horizontal="right" vertical="center"/>
    </xf>
    <xf numFmtId="0" fontId="12" fillId="4" borderId="3" xfId="3" applyFont="1" applyFill="1" applyBorder="1" applyAlignment="1" applyProtection="1">
      <alignment horizontal="left" vertical="center" wrapText="1"/>
    </xf>
    <xf numFmtId="0" fontId="17" fillId="0" borderId="3" xfId="3" applyFont="1" applyBorder="1" applyAlignment="1" applyProtection="1">
      <alignment horizontal="left" vertical="center" wrapText="1"/>
      <protection locked="0"/>
    </xf>
    <xf numFmtId="0" fontId="13" fillId="0" borderId="6" xfId="3" applyFont="1" applyBorder="1" applyAlignment="1" applyProtection="1">
      <alignment horizontal="right" vertical="center" wrapText="1"/>
      <protection locked="0"/>
    </xf>
    <xf numFmtId="0" fontId="13" fillId="0" borderId="3" xfId="3" applyFont="1" applyBorder="1" applyAlignment="1" applyProtection="1">
      <alignment horizontal="right" vertical="center" wrapText="1"/>
      <protection locked="0"/>
    </xf>
    <xf numFmtId="0" fontId="11" fillId="4" borderId="3" xfId="3" applyFont="1" applyFill="1" applyBorder="1" applyAlignment="1" applyProtection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7" fillId="0" borderId="5" xfId="3" applyFont="1" applyBorder="1" applyAlignment="1">
      <alignment horizontal="center" vertical="center"/>
    </xf>
    <xf numFmtId="0" fontId="9" fillId="3" borderId="2" xfId="3" applyFont="1" applyFill="1" applyBorder="1" applyAlignment="1" applyProtection="1">
      <alignment horizontal="center" vertical="center" wrapText="1"/>
    </xf>
    <xf numFmtId="0" fontId="9" fillId="3" borderId="3" xfId="3" applyFont="1" applyFill="1" applyBorder="1" applyAlignment="1" applyProtection="1">
      <alignment horizontal="center" vertical="center" wrapText="1"/>
    </xf>
    <xf numFmtId="0" fontId="6" fillId="3" borderId="3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4" xfId="3" applyFont="1" applyFill="1" applyBorder="1" applyAlignment="1" applyProtection="1">
      <alignment horizontal="center" vertical="center" wrapText="1"/>
    </xf>
    <xf numFmtId="0" fontId="6" fillId="0" borderId="3" xfId="3" applyFont="1" applyBorder="1" applyAlignment="1">
      <alignment horizontal="right" vertical="center"/>
    </xf>
    <xf numFmtId="165" fontId="2" fillId="2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2" xfId="3" applyFont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left" vertical="center"/>
      <protection locked="0"/>
    </xf>
    <xf numFmtId="0" fontId="2" fillId="2" borderId="3" xfId="3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8" fillId="0" borderId="2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1" fillId="0" borderId="1" xfId="0" applyFont="1" applyBorder="1" applyAlignment="1">
      <alignment horizontal="center" wrapText="1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</cellXfs>
  <cellStyles count="6">
    <cellStyle name="Heading 3" xfId="2" xr:uid="{00000000-0005-0000-0000-000000000000}"/>
    <cellStyle name="Normal" xfId="0" builtinId="0"/>
    <cellStyle name="Normal 2" xfId="3" xr:uid="{00000000-0005-0000-0000-000002000000}"/>
    <cellStyle name="Porcentagem" xfId="1" builtinId="5"/>
    <cellStyle name="Result 1" xfId="4" xr:uid="{00000000-0005-0000-0000-000004000000}"/>
    <cellStyle name="Resultado2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75756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9"/>
  <sheetViews>
    <sheetView tabSelected="1" view="pageBreakPreview" zoomScale="86" zoomScaleNormal="100" zoomScaleSheetLayoutView="86" zoomScalePageLayoutView="120" workbookViewId="0">
      <selection activeCell="I15" sqref="I15"/>
    </sheetView>
  </sheetViews>
  <sheetFormatPr defaultColWidth="8" defaultRowHeight="14.25" x14ac:dyDescent="0.2"/>
  <cols>
    <col min="1" max="1" width="4.625" style="1" customWidth="1"/>
    <col min="2" max="2" width="11.375" style="1" customWidth="1"/>
    <col min="3" max="3" width="43.625" style="1" customWidth="1"/>
    <col min="4" max="4" width="9.125" style="1" customWidth="1"/>
    <col min="5" max="5" width="3.875" style="1" customWidth="1"/>
    <col min="6" max="7" width="10.5" style="1" customWidth="1"/>
    <col min="8" max="8" width="8.875" style="1" customWidth="1"/>
    <col min="9" max="9" width="10.75" style="1" customWidth="1"/>
    <col min="10" max="10" width="11.375" style="1" customWidth="1"/>
    <col min="11" max="11" width="12.375" style="1" customWidth="1"/>
    <col min="12" max="12" width="11.625" style="2" customWidth="1"/>
    <col min="13" max="14" width="10.5" style="2" customWidth="1"/>
    <col min="15" max="15" width="10.5" style="1" customWidth="1"/>
    <col min="16" max="1011" width="8" style="1"/>
  </cols>
  <sheetData>
    <row r="1" spans="1:15" ht="15.75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5" ht="23.45" customHeight="1" x14ac:dyDescent="0.2">
      <c r="A2" s="120" t="s">
        <v>1</v>
      </c>
      <c r="B2" s="120"/>
      <c r="C2" s="121" t="s">
        <v>2</v>
      </c>
      <c r="D2" s="121"/>
      <c r="E2" s="121"/>
      <c r="F2" s="121"/>
      <c r="G2" s="121"/>
      <c r="H2" s="121"/>
      <c r="I2" s="121"/>
      <c r="J2" s="122" t="s">
        <v>3</v>
      </c>
      <c r="K2" s="122"/>
    </row>
    <row r="3" spans="1:15" ht="13.9" customHeight="1" x14ac:dyDescent="0.2">
      <c r="A3" s="120" t="s">
        <v>4</v>
      </c>
      <c r="B3" s="120"/>
      <c r="C3" s="121" t="s">
        <v>5</v>
      </c>
      <c r="D3" s="121"/>
      <c r="E3" s="121"/>
      <c r="F3" s="115" t="s">
        <v>6</v>
      </c>
      <c r="G3" s="115"/>
      <c r="H3" s="123"/>
      <c r="I3" s="123"/>
      <c r="J3" s="122"/>
      <c r="K3" s="122"/>
    </row>
    <row r="4" spans="1:15" x14ac:dyDescent="0.2">
      <c r="A4" s="120" t="s">
        <v>7</v>
      </c>
      <c r="B4" s="120"/>
      <c r="C4" s="124"/>
      <c r="D4" s="124"/>
      <c r="E4" s="124"/>
      <c r="F4" s="124"/>
      <c r="G4" s="124"/>
      <c r="H4" s="124"/>
      <c r="I4" s="124"/>
      <c r="J4" s="122"/>
      <c r="K4" s="122"/>
    </row>
    <row r="5" spans="1:15" x14ac:dyDescent="0.2">
      <c r="A5" s="120" t="s">
        <v>8</v>
      </c>
      <c r="B5" s="120"/>
      <c r="C5" s="123"/>
      <c r="D5" s="123"/>
      <c r="E5" s="123"/>
      <c r="F5" s="115" t="s">
        <v>9</v>
      </c>
      <c r="G5" s="115"/>
      <c r="H5" s="116"/>
      <c r="I5" s="116"/>
      <c r="J5" s="122"/>
      <c r="K5" s="122"/>
    </row>
    <row r="6" spans="1:15" x14ac:dyDescent="0.2">
      <c r="A6" s="120" t="s">
        <v>10</v>
      </c>
      <c r="B6" s="120"/>
      <c r="C6" s="125"/>
      <c r="D6" s="125"/>
      <c r="E6" s="125"/>
      <c r="F6" s="115" t="s">
        <v>11</v>
      </c>
      <c r="G6" s="115"/>
      <c r="H6" s="116"/>
      <c r="I6" s="116"/>
      <c r="J6" s="122"/>
      <c r="K6" s="122"/>
    </row>
    <row r="7" spans="1:15" x14ac:dyDescent="0.2">
      <c r="A7" s="117" t="s">
        <v>12</v>
      </c>
      <c r="B7" s="117"/>
      <c r="C7" s="118">
        <f>J114</f>
        <v>266.93</v>
      </c>
      <c r="D7" s="118"/>
      <c r="E7" s="118"/>
      <c r="F7" s="115" t="s">
        <v>13</v>
      </c>
      <c r="G7" s="115"/>
      <c r="H7" s="3">
        <f>'BDI Serviços'!D31</f>
        <v>0.14099999999999999</v>
      </c>
      <c r="I7" s="115" t="s">
        <v>14</v>
      </c>
      <c r="J7" s="115"/>
      <c r="K7" s="4">
        <f>'BDI Materiais'!D31</f>
        <v>8.8700000000000001E-2</v>
      </c>
    </row>
    <row r="8" spans="1:15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5" ht="13.9" customHeight="1" x14ac:dyDescent="0.2">
      <c r="A9" s="109" t="s">
        <v>15</v>
      </c>
      <c r="B9" s="110" t="s">
        <v>16</v>
      </c>
      <c r="C9" s="111" t="s">
        <v>17</v>
      </c>
      <c r="D9" s="110" t="s">
        <v>18</v>
      </c>
      <c r="E9" s="110" t="s">
        <v>19</v>
      </c>
      <c r="F9" s="110" t="s">
        <v>20</v>
      </c>
      <c r="G9" s="112" t="s">
        <v>21</v>
      </c>
      <c r="H9" s="113" t="s">
        <v>22</v>
      </c>
      <c r="I9" s="6" t="s">
        <v>23</v>
      </c>
      <c r="J9" s="110" t="s">
        <v>24</v>
      </c>
      <c r="K9" s="114" t="s">
        <v>25</v>
      </c>
    </row>
    <row r="10" spans="1:15" x14ac:dyDescent="0.2">
      <c r="A10" s="109"/>
      <c r="B10" s="110"/>
      <c r="C10" s="110"/>
      <c r="D10" s="110"/>
      <c r="E10" s="110"/>
      <c r="F10" s="110"/>
      <c r="G10" s="110"/>
      <c r="H10" s="113"/>
      <c r="I10" s="5" t="s">
        <v>26</v>
      </c>
      <c r="J10" s="110"/>
      <c r="K10" s="114"/>
    </row>
    <row r="11" spans="1:15" ht="13.9" customHeight="1" x14ac:dyDescent="0.2">
      <c r="A11" s="7">
        <v>1</v>
      </c>
      <c r="B11" s="106" t="s">
        <v>27</v>
      </c>
      <c r="C11" s="106"/>
      <c r="D11" s="106"/>
      <c r="E11" s="106"/>
      <c r="F11" s="106"/>
      <c r="G11" s="106"/>
      <c r="H11" s="106"/>
      <c r="I11" s="106"/>
      <c r="J11" s="8">
        <f>J12</f>
        <v>266.93</v>
      </c>
      <c r="K11" s="9">
        <v>305.36</v>
      </c>
    </row>
    <row r="12" spans="1:15" x14ac:dyDescent="0.2">
      <c r="A12" s="10" t="s">
        <v>28</v>
      </c>
      <c r="B12" s="11" t="s">
        <v>29</v>
      </c>
      <c r="C12" s="12" t="s">
        <v>30</v>
      </c>
      <c r="D12" s="11" t="s">
        <v>31</v>
      </c>
      <c r="E12" s="11" t="s">
        <v>32</v>
      </c>
      <c r="F12" s="13">
        <v>1</v>
      </c>
      <c r="G12" s="14">
        <v>233.94</v>
      </c>
      <c r="H12" s="14">
        <f>ROUND(G12*'BDI Serviços'!$D$31,2)</f>
        <v>32.99</v>
      </c>
      <c r="I12" s="14">
        <f>ROUNDDOWN(G12+H12,2)</f>
        <v>266.93</v>
      </c>
      <c r="J12" s="14">
        <f>I12*F12</f>
        <v>266.93</v>
      </c>
      <c r="K12" s="15">
        <v>305.36</v>
      </c>
      <c r="L12" s="16"/>
      <c r="M12" s="16"/>
      <c r="N12" s="17"/>
      <c r="O12" s="18"/>
    </row>
    <row r="13" spans="1:15" ht="13.9" customHeight="1" x14ac:dyDescent="0.2">
      <c r="A13" s="7">
        <v>2</v>
      </c>
      <c r="B13" s="106" t="s">
        <v>33</v>
      </c>
      <c r="C13" s="106"/>
      <c r="D13" s="106"/>
      <c r="E13" s="106"/>
      <c r="F13" s="106"/>
      <c r="G13" s="106"/>
      <c r="H13" s="106"/>
      <c r="I13" s="106"/>
      <c r="J13" s="8">
        <f>SUM(J14:J29)</f>
        <v>0</v>
      </c>
      <c r="K13" s="9">
        <v>144586.54999999999</v>
      </c>
      <c r="L13" s="16"/>
      <c r="N13" s="17"/>
      <c r="O13" s="18"/>
    </row>
    <row r="14" spans="1:15" ht="45" x14ac:dyDescent="0.2">
      <c r="A14" s="10" t="s">
        <v>34</v>
      </c>
      <c r="B14" s="19" t="s">
        <v>35</v>
      </c>
      <c r="C14" s="12" t="s">
        <v>36</v>
      </c>
      <c r="D14" s="11" t="s">
        <v>37</v>
      </c>
      <c r="E14" s="11" t="s">
        <v>38</v>
      </c>
      <c r="F14" s="13">
        <v>6500</v>
      </c>
      <c r="G14" s="59"/>
      <c r="H14" s="14">
        <f>ROUND(G14*'BDI Serviços'!$D$31,2)</f>
        <v>0</v>
      </c>
      <c r="I14" s="14">
        <f t="shared" ref="I14:I29" si="0">ROUND(G14+H14,2)</f>
        <v>0</v>
      </c>
      <c r="J14" s="14">
        <f t="shared" ref="J14:J29" si="1">ROUND(I14*F14,2)</f>
        <v>0</v>
      </c>
      <c r="K14" s="15">
        <v>47060</v>
      </c>
      <c r="L14" s="16"/>
      <c r="M14" s="16"/>
      <c r="N14" s="17"/>
      <c r="O14" s="18"/>
    </row>
    <row r="15" spans="1:15" ht="33.75" x14ac:dyDescent="0.2">
      <c r="A15" s="10" t="s">
        <v>39</v>
      </c>
      <c r="B15" s="19" t="s">
        <v>40</v>
      </c>
      <c r="C15" s="20" t="s">
        <v>41</v>
      </c>
      <c r="D15" s="11" t="s">
        <v>42</v>
      </c>
      <c r="E15" s="11" t="s">
        <v>38</v>
      </c>
      <c r="F15" s="13">
        <v>100</v>
      </c>
      <c r="G15" s="59"/>
      <c r="H15" s="14">
        <f>ROUND(G15*'BDI Serviços'!$D$31,2)</f>
        <v>0</v>
      </c>
      <c r="I15" s="14">
        <f t="shared" si="0"/>
        <v>0</v>
      </c>
      <c r="J15" s="14">
        <f t="shared" si="1"/>
        <v>0</v>
      </c>
      <c r="K15" s="15">
        <v>2346</v>
      </c>
      <c r="L15" s="16"/>
      <c r="M15" s="16"/>
      <c r="N15" s="17"/>
      <c r="O15" s="18"/>
    </row>
    <row r="16" spans="1:15" ht="22.5" x14ac:dyDescent="0.2">
      <c r="A16" s="10" t="s">
        <v>43</v>
      </c>
      <c r="B16" s="19" t="s">
        <v>44</v>
      </c>
      <c r="C16" s="20" t="s">
        <v>45</v>
      </c>
      <c r="D16" s="11" t="s">
        <v>37</v>
      </c>
      <c r="E16" s="11" t="s">
        <v>38</v>
      </c>
      <c r="F16" s="13">
        <v>40</v>
      </c>
      <c r="G16" s="59"/>
      <c r="H16" s="14">
        <f>ROUND(G16*'BDI Serviços'!$D$31,2)</f>
        <v>0</v>
      </c>
      <c r="I16" s="14">
        <f t="shared" si="0"/>
        <v>0</v>
      </c>
      <c r="J16" s="14">
        <f t="shared" si="1"/>
        <v>0</v>
      </c>
      <c r="K16" s="15">
        <v>1148</v>
      </c>
      <c r="L16" s="16"/>
      <c r="M16" s="16"/>
      <c r="N16" s="17"/>
      <c r="O16" s="18"/>
    </row>
    <row r="17" spans="1:15" ht="45" x14ac:dyDescent="0.2">
      <c r="A17" s="10" t="s">
        <v>46</v>
      </c>
      <c r="B17" s="19" t="s">
        <v>47</v>
      </c>
      <c r="C17" s="12" t="s">
        <v>48</v>
      </c>
      <c r="D17" s="11" t="s">
        <v>42</v>
      </c>
      <c r="E17" s="11" t="s">
        <v>32</v>
      </c>
      <c r="F17" s="13">
        <v>20</v>
      </c>
      <c r="G17" s="59"/>
      <c r="H17" s="14">
        <f>ROUND(G17*'BDI Serviços'!$D$31,2)</f>
        <v>0</v>
      </c>
      <c r="I17" s="14">
        <f t="shared" si="0"/>
        <v>0</v>
      </c>
      <c r="J17" s="14">
        <f t="shared" si="1"/>
        <v>0</v>
      </c>
      <c r="K17" s="15">
        <v>1355.2</v>
      </c>
      <c r="L17" s="16"/>
      <c r="M17" s="16"/>
      <c r="N17" s="17"/>
      <c r="O17" s="18"/>
    </row>
    <row r="18" spans="1:15" ht="45" x14ac:dyDescent="0.2">
      <c r="A18" s="10" t="s">
        <v>49</v>
      </c>
      <c r="B18" s="19" t="s">
        <v>50</v>
      </c>
      <c r="C18" s="12" t="s">
        <v>51</v>
      </c>
      <c r="D18" s="11" t="s">
        <v>42</v>
      </c>
      <c r="E18" s="11" t="s">
        <v>32</v>
      </c>
      <c r="F18" s="13">
        <v>40</v>
      </c>
      <c r="G18" s="59"/>
      <c r="H18" s="14">
        <f>ROUND(G18*'BDI Serviços'!$D$31,2)</f>
        <v>0</v>
      </c>
      <c r="I18" s="14">
        <f t="shared" si="0"/>
        <v>0</v>
      </c>
      <c r="J18" s="14">
        <f t="shared" si="1"/>
        <v>0</v>
      </c>
      <c r="K18" s="15">
        <v>4351.2</v>
      </c>
      <c r="L18" s="16"/>
      <c r="M18" s="16"/>
      <c r="N18" s="17"/>
      <c r="O18" s="18"/>
    </row>
    <row r="19" spans="1:15" ht="56.25" x14ac:dyDescent="0.2">
      <c r="A19" s="10" t="s">
        <v>52</v>
      </c>
      <c r="B19" s="19" t="s">
        <v>53</v>
      </c>
      <c r="C19" s="12" t="s">
        <v>54</v>
      </c>
      <c r="D19" s="11" t="s">
        <v>42</v>
      </c>
      <c r="E19" s="11" t="s">
        <v>32</v>
      </c>
      <c r="F19" s="13">
        <v>100</v>
      </c>
      <c r="G19" s="59"/>
      <c r="H19" s="14">
        <f>ROUND(G19*'BDI Serviços'!$D$31,2)</f>
        <v>0</v>
      </c>
      <c r="I19" s="14">
        <f t="shared" si="0"/>
        <v>0</v>
      </c>
      <c r="J19" s="14">
        <f t="shared" si="1"/>
        <v>0</v>
      </c>
      <c r="K19" s="15">
        <v>16363</v>
      </c>
      <c r="L19" s="16"/>
      <c r="M19" s="16"/>
      <c r="N19" s="17"/>
      <c r="O19" s="18"/>
    </row>
    <row r="20" spans="1:15" ht="56.25" x14ac:dyDescent="0.2">
      <c r="A20" s="10" t="s">
        <v>55</v>
      </c>
      <c r="B20" s="19" t="s">
        <v>56</v>
      </c>
      <c r="C20" s="12" t="s">
        <v>57</v>
      </c>
      <c r="D20" s="11" t="s">
        <v>42</v>
      </c>
      <c r="E20" s="11" t="s">
        <v>32</v>
      </c>
      <c r="F20" s="13">
        <v>20</v>
      </c>
      <c r="G20" s="59"/>
      <c r="H20" s="14">
        <f>ROUND(G20*'BDI Serviços'!$D$31,2)</f>
        <v>0</v>
      </c>
      <c r="I20" s="14">
        <f t="shared" si="0"/>
        <v>0</v>
      </c>
      <c r="J20" s="14">
        <f t="shared" si="1"/>
        <v>0</v>
      </c>
      <c r="K20" s="15">
        <v>2211.8000000000002</v>
      </c>
      <c r="L20" s="16"/>
      <c r="M20" s="16"/>
      <c r="N20" s="17"/>
      <c r="O20" s="18"/>
    </row>
    <row r="21" spans="1:15" ht="56.25" x14ac:dyDescent="0.2">
      <c r="A21" s="10" t="s">
        <v>58</v>
      </c>
      <c r="B21" s="19" t="s">
        <v>59</v>
      </c>
      <c r="C21" s="12" t="s">
        <v>60</v>
      </c>
      <c r="D21" s="11" t="s">
        <v>42</v>
      </c>
      <c r="E21" s="11" t="s">
        <v>32</v>
      </c>
      <c r="F21" s="13">
        <v>40</v>
      </c>
      <c r="G21" s="59"/>
      <c r="H21" s="14">
        <f>ROUND(G21*'BDI Serviços'!$D$31,2)</f>
        <v>0</v>
      </c>
      <c r="I21" s="14">
        <f t="shared" si="0"/>
        <v>0</v>
      </c>
      <c r="J21" s="14">
        <f t="shared" si="1"/>
        <v>0</v>
      </c>
      <c r="K21" s="15">
        <v>6395.6</v>
      </c>
      <c r="L21" s="16"/>
      <c r="M21" s="16"/>
      <c r="N21" s="17"/>
      <c r="O21" s="18"/>
    </row>
    <row r="22" spans="1:15" ht="56.25" x14ac:dyDescent="0.2">
      <c r="A22" s="10" t="s">
        <v>61</v>
      </c>
      <c r="B22" s="19" t="s">
        <v>62</v>
      </c>
      <c r="C22" s="12" t="s">
        <v>63</v>
      </c>
      <c r="D22" s="11" t="s">
        <v>42</v>
      </c>
      <c r="E22" s="11" t="s">
        <v>32</v>
      </c>
      <c r="F22" s="13">
        <v>200</v>
      </c>
      <c r="G22" s="59"/>
      <c r="H22" s="14">
        <f>ROUND(G22*'BDI Serviços'!$D$31,2)</f>
        <v>0</v>
      </c>
      <c r="I22" s="14">
        <f t="shared" si="0"/>
        <v>0</v>
      </c>
      <c r="J22" s="14">
        <f t="shared" si="1"/>
        <v>0</v>
      </c>
      <c r="K22" s="15">
        <v>9608</v>
      </c>
      <c r="L22" s="16"/>
      <c r="M22" s="16"/>
      <c r="N22" s="17"/>
      <c r="O22" s="18"/>
    </row>
    <row r="23" spans="1:15" ht="22.5" x14ac:dyDescent="0.2">
      <c r="A23" s="10" t="s">
        <v>64</v>
      </c>
      <c r="B23" s="19" t="s">
        <v>65</v>
      </c>
      <c r="C23" s="12" t="s">
        <v>66</v>
      </c>
      <c r="D23" s="11" t="s">
        <v>42</v>
      </c>
      <c r="E23" s="11" t="s">
        <v>32</v>
      </c>
      <c r="F23" s="13">
        <v>200</v>
      </c>
      <c r="G23" s="59"/>
      <c r="H23" s="14">
        <f>ROUND(G23*'BDI Serviços'!$D$31,2)</f>
        <v>0</v>
      </c>
      <c r="I23" s="14">
        <f t="shared" si="0"/>
        <v>0</v>
      </c>
      <c r="J23" s="14">
        <f t="shared" si="1"/>
        <v>0</v>
      </c>
      <c r="K23" s="15">
        <v>1230</v>
      </c>
      <c r="L23" s="16"/>
      <c r="M23" s="16"/>
      <c r="N23" s="17"/>
      <c r="O23" s="18"/>
    </row>
    <row r="24" spans="1:15" ht="33.75" x14ac:dyDescent="0.2">
      <c r="A24" s="10" t="s">
        <v>67</v>
      </c>
      <c r="B24" s="19" t="s">
        <v>68</v>
      </c>
      <c r="C24" s="12" t="s">
        <v>69</v>
      </c>
      <c r="D24" s="11" t="s">
        <v>42</v>
      </c>
      <c r="E24" s="11" t="s">
        <v>32</v>
      </c>
      <c r="F24" s="13">
        <v>20</v>
      </c>
      <c r="G24" s="59"/>
      <c r="H24" s="14">
        <f>ROUND(G24*'BDI Serviços'!$D$31,2)</f>
        <v>0</v>
      </c>
      <c r="I24" s="14">
        <f t="shared" si="0"/>
        <v>0</v>
      </c>
      <c r="J24" s="14">
        <f t="shared" si="1"/>
        <v>0</v>
      </c>
      <c r="K24" s="15">
        <v>1105</v>
      </c>
      <c r="L24" s="16"/>
      <c r="M24" s="16"/>
      <c r="N24" s="17"/>
      <c r="O24" s="18"/>
    </row>
    <row r="25" spans="1:15" ht="45" x14ac:dyDescent="0.2">
      <c r="A25" s="10" t="s">
        <v>70</v>
      </c>
      <c r="B25" s="19" t="s">
        <v>71</v>
      </c>
      <c r="C25" s="12" t="s">
        <v>72</v>
      </c>
      <c r="D25" s="11" t="s">
        <v>42</v>
      </c>
      <c r="E25" s="11" t="s">
        <v>32</v>
      </c>
      <c r="F25" s="13">
        <v>12</v>
      </c>
      <c r="G25" s="59"/>
      <c r="H25" s="14">
        <f>ROUND(G25*'BDI Serviços'!$D$31,2)</f>
        <v>0</v>
      </c>
      <c r="I25" s="14">
        <f t="shared" si="0"/>
        <v>0</v>
      </c>
      <c r="J25" s="14">
        <f t="shared" si="1"/>
        <v>0</v>
      </c>
      <c r="K25" s="15">
        <v>12919.8</v>
      </c>
      <c r="L25" s="16"/>
      <c r="M25" s="16"/>
      <c r="N25" s="17"/>
      <c r="O25" s="18"/>
    </row>
    <row r="26" spans="1:15" ht="45" x14ac:dyDescent="0.2">
      <c r="A26" s="10" t="s">
        <v>73</v>
      </c>
      <c r="B26" s="19" t="s">
        <v>74</v>
      </c>
      <c r="C26" s="12" t="s">
        <v>75</v>
      </c>
      <c r="D26" s="11" t="s">
        <v>42</v>
      </c>
      <c r="E26" s="11" t="s">
        <v>32</v>
      </c>
      <c r="F26" s="13">
        <v>5</v>
      </c>
      <c r="G26" s="59"/>
      <c r="H26" s="14">
        <f>ROUND(G26*'BDI Serviços'!$D$31,2)</f>
        <v>0</v>
      </c>
      <c r="I26" s="14">
        <f t="shared" si="0"/>
        <v>0</v>
      </c>
      <c r="J26" s="14">
        <f t="shared" si="1"/>
        <v>0</v>
      </c>
      <c r="K26" s="15">
        <v>10032.15</v>
      </c>
      <c r="L26" s="16"/>
      <c r="M26" s="16"/>
      <c r="N26" s="17"/>
      <c r="O26" s="18"/>
    </row>
    <row r="27" spans="1:15" ht="22.5" x14ac:dyDescent="0.2">
      <c r="A27" s="10" t="s">
        <v>76</v>
      </c>
      <c r="B27" s="19" t="s">
        <v>77</v>
      </c>
      <c r="C27" s="12" t="s">
        <v>78</v>
      </c>
      <c r="D27" s="11" t="s">
        <v>42</v>
      </c>
      <c r="E27" s="11" t="s">
        <v>32</v>
      </c>
      <c r="F27" s="13">
        <v>2</v>
      </c>
      <c r="G27" s="59"/>
      <c r="H27" s="14">
        <f>ROUND(G27*'BDI Serviços'!$D$31,2)</f>
        <v>0</v>
      </c>
      <c r="I27" s="14">
        <f t="shared" si="0"/>
        <v>0</v>
      </c>
      <c r="J27" s="14">
        <f t="shared" si="1"/>
        <v>0</v>
      </c>
      <c r="K27" s="15">
        <v>1225.72</v>
      </c>
      <c r="L27" s="16"/>
      <c r="M27" s="16"/>
      <c r="N27" s="17"/>
      <c r="O27" s="18"/>
    </row>
    <row r="28" spans="1:15" ht="56.25" x14ac:dyDescent="0.2">
      <c r="A28" s="10" t="s">
        <v>79</v>
      </c>
      <c r="B28" s="19" t="s">
        <v>80</v>
      </c>
      <c r="C28" s="12" t="s">
        <v>81</v>
      </c>
      <c r="D28" s="11" t="s">
        <v>42</v>
      </c>
      <c r="E28" s="11" t="s">
        <v>32</v>
      </c>
      <c r="F28" s="13">
        <v>20</v>
      </c>
      <c r="G28" s="59"/>
      <c r="H28" s="14">
        <f>ROUND(G28*'BDI Serviços'!$D$31,2)</f>
        <v>0</v>
      </c>
      <c r="I28" s="14">
        <f t="shared" si="0"/>
        <v>0</v>
      </c>
      <c r="J28" s="14">
        <f t="shared" si="1"/>
        <v>0</v>
      </c>
      <c r="K28" s="15">
        <v>27040.799999999999</v>
      </c>
      <c r="L28" s="16"/>
      <c r="M28" s="16"/>
      <c r="N28" s="17"/>
      <c r="O28" s="18"/>
    </row>
    <row r="29" spans="1:15" ht="22.5" x14ac:dyDescent="0.2">
      <c r="A29" s="10" t="s">
        <v>82</v>
      </c>
      <c r="B29" s="19" t="s">
        <v>83</v>
      </c>
      <c r="C29" s="12" t="s">
        <v>84</v>
      </c>
      <c r="D29" s="11" t="s">
        <v>42</v>
      </c>
      <c r="E29" s="11" t="s">
        <v>32</v>
      </c>
      <c r="F29" s="13">
        <v>6</v>
      </c>
      <c r="G29" s="59"/>
      <c r="H29" s="14">
        <f>ROUND(G29*'BDI Serviços'!$D$31,2)</f>
        <v>0</v>
      </c>
      <c r="I29" s="14">
        <f t="shared" si="0"/>
        <v>0</v>
      </c>
      <c r="J29" s="14">
        <f t="shared" si="1"/>
        <v>0</v>
      </c>
      <c r="K29" s="15">
        <v>194.28</v>
      </c>
      <c r="L29" s="16"/>
      <c r="M29" s="16"/>
      <c r="N29" s="17"/>
      <c r="O29" s="18"/>
    </row>
    <row r="30" spans="1:15" ht="13.9" customHeight="1" x14ac:dyDescent="0.2">
      <c r="A30" s="7">
        <v>3</v>
      </c>
      <c r="B30" s="106" t="s">
        <v>85</v>
      </c>
      <c r="C30" s="106"/>
      <c r="D30" s="106"/>
      <c r="E30" s="106"/>
      <c r="F30" s="106"/>
      <c r="G30" s="106"/>
      <c r="H30" s="106"/>
      <c r="I30" s="106"/>
      <c r="J30" s="8">
        <f>SUM(J31:J52)</f>
        <v>0</v>
      </c>
      <c r="K30" s="9">
        <v>92836.42</v>
      </c>
      <c r="L30" s="16"/>
      <c r="M30" s="16"/>
      <c r="N30" s="17"/>
      <c r="O30" s="18"/>
    </row>
    <row r="31" spans="1:15" ht="33.75" x14ac:dyDescent="0.2">
      <c r="A31" s="10" t="s">
        <v>86</v>
      </c>
      <c r="B31" s="11" t="s">
        <v>87</v>
      </c>
      <c r="C31" s="20" t="s">
        <v>88</v>
      </c>
      <c r="D31" s="11" t="s">
        <v>37</v>
      </c>
      <c r="E31" s="11" t="s">
        <v>38</v>
      </c>
      <c r="F31" s="13">
        <v>1000</v>
      </c>
      <c r="G31" s="59"/>
      <c r="H31" s="14">
        <f>ROUND(G31*'BDI Serviços'!$D$31,2)</f>
        <v>0</v>
      </c>
      <c r="I31" s="14">
        <f t="shared" ref="I31:I52" si="2">ROUND(G31+H31,2)</f>
        <v>0</v>
      </c>
      <c r="J31" s="14">
        <f t="shared" ref="J31:J52" si="3">ROUND(I31*F31,2)</f>
        <v>0</v>
      </c>
      <c r="K31" s="15">
        <v>4620</v>
      </c>
      <c r="L31" s="16"/>
      <c r="M31" s="16"/>
      <c r="N31" s="17"/>
      <c r="O31" s="18"/>
    </row>
    <row r="32" spans="1:15" ht="33.75" x14ac:dyDescent="0.2">
      <c r="A32" s="10" t="s">
        <v>89</v>
      </c>
      <c r="B32" s="11" t="s">
        <v>90</v>
      </c>
      <c r="C32" s="20" t="s">
        <v>91</v>
      </c>
      <c r="D32" s="11" t="s">
        <v>37</v>
      </c>
      <c r="E32" s="11" t="s">
        <v>38</v>
      </c>
      <c r="F32" s="13">
        <v>300</v>
      </c>
      <c r="G32" s="59"/>
      <c r="H32" s="14">
        <f>ROUND(G32*'BDI Serviços'!$D$31,2)</f>
        <v>0</v>
      </c>
      <c r="I32" s="14">
        <f t="shared" si="2"/>
        <v>0</v>
      </c>
      <c r="J32" s="14">
        <f t="shared" si="3"/>
        <v>0</v>
      </c>
      <c r="K32" s="15">
        <v>2283</v>
      </c>
      <c r="L32" s="16"/>
      <c r="M32" s="16"/>
      <c r="N32" s="17"/>
      <c r="O32" s="18"/>
    </row>
    <row r="33" spans="1:15" ht="33.75" x14ac:dyDescent="0.2">
      <c r="A33" s="10" t="s">
        <v>92</v>
      </c>
      <c r="B33" s="11" t="s">
        <v>93</v>
      </c>
      <c r="C33" s="20" t="s">
        <v>94</v>
      </c>
      <c r="D33" s="11" t="s">
        <v>37</v>
      </c>
      <c r="E33" s="11" t="s">
        <v>38</v>
      </c>
      <c r="F33" s="13">
        <v>150</v>
      </c>
      <c r="G33" s="59"/>
      <c r="H33" s="14">
        <f>ROUND(G33*'BDI Serviços'!$D$31,2)</f>
        <v>0</v>
      </c>
      <c r="I33" s="14">
        <f t="shared" si="2"/>
        <v>0</v>
      </c>
      <c r="J33" s="14">
        <f t="shared" si="3"/>
        <v>0</v>
      </c>
      <c r="K33" s="15">
        <v>2778</v>
      </c>
      <c r="L33" s="16"/>
      <c r="M33" s="16"/>
      <c r="N33" s="17"/>
      <c r="O33" s="18"/>
    </row>
    <row r="34" spans="1:15" ht="33.75" x14ac:dyDescent="0.2">
      <c r="A34" s="10" t="s">
        <v>95</v>
      </c>
      <c r="B34" s="11" t="s">
        <v>96</v>
      </c>
      <c r="C34" s="20" t="s">
        <v>97</v>
      </c>
      <c r="D34" s="11" t="s">
        <v>37</v>
      </c>
      <c r="E34" s="11" t="s">
        <v>38</v>
      </c>
      <c r="F34" s="13">
        <v>50</v>
      </c>
      <c r="G34" s="59"/>
      <c r="H34" s="14">
        <f>ROUND(G34*'BDI Serviços'!$D$31,2)</f>
        <v>0</v>
      </c>
      <c r="I34" s="14">
        <f t="shared" si="2"/>
        <v>0</v>
      </c>
      <c r="J34" s="14">
        <f t="shared" si="3"/>
        <v>0</v>
      </c>
      <c r="K34" s="15">
        <v>1639.5</v>
      </c>
      <c r="L34" s="16"/>
      <c r="M34" s="16"/>
      <c r="N34" s="17"/>
      <c r="O34" s="18"/>
    </row>
    <row r="35" spans="1:15" ht="56.25" x14ac:dyDescent="0.2">
      <c r="A35" s="10" t="s">
        <v>98</v>
      </c>
      <c r="B35" s="19" t="s">
        <v>99</v>
      </c>
      <c r="C35" s="20" t="s">
        <v>100</v>
      </c>
      <c r="D35" s="11" t="s">
        <v>42</v>
      </c>
      <c r="E35" s="11" t="s">
        <v>32</v>
      </c>
      <c r="F35" s="13">
        <v>50</v>
      </c>
      <c r="G35" s="59"/>
      <c r="H35" s="14">
        <f>ROUND(G35*'BDI Serviços'!$D$31,2)</f>
        <v>0</v>
      </c>
      <c r="I35" s="14">
        <f t="shared" si="2"/>
        <v>0</v>
      </c>
      <c r="J35" s="14">
        <f t="shared" si="3"/>
        <v>0</v>
      </c>
      <c r="K35" s="15">
        <v>3187</v>
      </c>
      <c r="L35" s="16"/>
      <c r="M35" s="16"/>
      <c r="N35" s="17"/>
      <c r="O35" s="18"/>
    </row>
    <row r="36" spans="1:15" ht="56.25" x14ac:dyDescent="0.2">
      <c r="A36" s="10" t="s">
        <v>101</v>
      </c>
      <c r="B36" s="19" t="s">
        <v>102</v>
      </c>
      <c r="C36" s="20" t="s">
        <v>103</v>
      </c>
      <c r="D36" s="11" t="s">
        <v>42</v>
      </c>
      <c r="E36" s="11" t="s">
        <v>32</v>
      </c>
      <c r="F36" s="13">
        <v>30</v>
      </c>
      <c r="G36" s="59"/>
      <c r="H36" s="14">
        <f>ROUND(G36*'BDI Serviços'!$D$31,2)</f>
        <v>0</v>
      </c>
      <c r="I36" s="14">
        <f t="shared" si="2"/>
        <v>0</v>
      </c>
      <c r="J36" s="14">
        <f t="shared" si="3"/>
        <v>0</v>
      </c>
      <c r="K36" s="15">
        <v>1509.9</v>
      </c>
      <c r="L36" s="16"/>
      <c r="M36" s="16"/>
      <c r="N36" s="17"/>
      <c r="O36" s="18"/>
    </row>
    <row r="37" spans="1:15" ht="56.25" x14ac:dyDescent="0.2">
      <c r="A37" s="10" t="s">
        <v>104</v>
      </c>
      <c r="B37" s="19" t="s">
        <v>105</v>
      </c>
      <c r="C37" s="20" t="s">
        <v>106</v>
      </c>
      <c r="D37" s="11" t="s">
        <v>42</v>
      </c>
      <c r="E37" s="11" t="s">
        <v>32</v>
      </c>
      <c r="F37" s="13">
        <v>100</v>
      </c>
      <c r="G37" s="59"/>
      <c r="H37" s="14">
        <f>ROUND(G37*'BDI Serviços'!$D$31,2)</f>
        <v>0</v>
      </c>
      <c r="I37" s="14">
        <f t="shared" si="2"/>
        <v>0</v>
      </c>
      <c r="J37" s="14">
        <f t="shared" si="3"/>
        <v>0</v>
      </c>
      <c r="K37" s="15">
        <v>10556</v>
      </c>
      <c r="L37" s="16"/>
      <c r="M37" s="16"/>
      <c r="N37" s="17"/>
      <c r="O37" s="18"/>
    </row>
    <row r="38" spans="1:15" ht="45" x14ac:dyDescent="0.2">
      <c r="A38" s="10" t="s">
        <v>107</v>
      </c>
      <c r="B38" s="19" t="s">
        <v>108</v>
      </c>
      <c r="C38" s="20" t="s">
        <v>109</v>
      </c>
      <c r="D38" s="11" t="s">
        <v>42</v>
      </c>
      <c r="E38" s="11" t="s">
        <v>32</v>
      </c>
      <c r="F38" s="13">
        <v>50</v>
      </c>
      <c r="G38" s="59"/>
      <c r="H38" s="14">
        <f>ROUND(G38*'BDI Serviços'!$D$31,2)</f>
        <v>0</v>
      </c>
      <c r="I38" s="14">
        <f t="shared" si="2"/>
        <v>0</v>
      </c>
      <c r="J38" s="14">
        <f t="shared" si="3"/>
        <v>0</v>
      </c>
      <c r="K38" s="15">
        <v>2999</v>
      </c>
      <c r="L38" s="16"/>
      <c r="M38" s="16"/>
      <c r="N38" s="17"/>
      <c r="O38" s="18"/>
    </row>
    <row r="39" spans="1:15" ht="56.25" x14ac:dyDescent="0.2">
      <c r="A39" s="10" t="s">
        <v>110</v>
      </c>
      <c r="B39" s="19" t="s">
        <v>111</v>
      </c>
      <c r="C39" s="20" t="s">
        <v>112</v>
      </c>
      <c r="D39" s="11" t="s">
        <v>42</v>
      </c>
      <c r="E39" s="11" t="s">
        <v>32</v>
      </c>
      <c r="F39" s="13">
        <v>150</v>
      </c>
      <c r="G39" s="59"/>
      <c r="H39" s="14">
        <f>ROUND(G39*'BDI Serviços'!$D$31,2)</f>
        <v>0</v>
      </c>
      <c r="I39" s="14">
        <f t="shared" si="2"/>
        <v>0</v>
      </c>
      <c r="J39" s="14">
        <f t="shared" si="3"/>
        <v>0</v>
      </c>
      <c r="K39" s="15">
        <v>7345.5</v>
      </c>
      <c r="L39" s="16"/>
      <c r="M39" s="16"/>
      <c r="N39" s="17"/>
      <c r="O39" s="18"/>
    </row>
    <row r="40" spans="1:15" ht="56.25" x14ac:dyDescent="0.2">
      <c r="A40" s="10" t="s">
        <v>113</v>
      </c>
      <c r="B40" s="19" t="s">
        <v>114</v>
      </c>
      <c r="C40" s="20" t="s">
        <v>115</v>
      </c>
      <c r="D40" s="11" t="s">
        <v>42</v>
      </c>
      <c r="E40" s="11" t="s">
        <v>32</v>
      </c>
      <c r="F40" s="13">
        <v>50</v>
      </c>
      <c r="G40" s="59"/>
      <c r="H40" s="14">
        <f>ROUND(G40*'BDI Serviços'!$D$31,2)</f>
        <v>0</v>
      </c>
      <c r="I40" s="14">
        <f t="shared" si="2"/>
        <v>0</v>
      </c>
      <c r="J40" s="14">
        <f t="shared" si="3"/>
        <v>0</v>
      </c>
      <c r="K40" s="15">
        <v>1460.5</v>
      </c>
      <c r="L40" s="16"/>
      <c r="M40" s="16"/>
      <c r="N40" s="17"/>
      <c r="O40" s="18"/>
    </row>
    <row r="41" spans="1:15" ht="67.5" x14ac:dyDescent="0.2">
      <c r="A41" s="10" t="s">
        <v>116</v>
      </c>
      <c r="B41" s="19" t="s">
        <v>117</v>
      </c>
      <c r="C41" s="20" t="s">
        <v>118</v>
      </c>
      <c r="D41" s="11" t="s">
        <v>42</v>
      </c>
      <c r="E41" s="11" t="s">
        <v>32</v>
      </c>
      <c r="F41" s="13">
        <v>8</v>
      </c>
      <c r="G41" s="59"/>
      <c r="H41" s="14">
        <f>ROUND(G41*'BDI Serviços'!$D$31,2)</f>
        <v>0</v>
      </c>
      <c r="I41" s="14">
        <f t="shared" si="2"/>
        <v>0</v>
      </c>
      <c r="J41" s="14">
        <f t="shared" si="3"/>
        <v>0</v>
      </c>
      <c r="K41" s="15">
        <v>12370.4</v>
      </c>
      <c r="L41" s="16"/>
      <c r="M41" s="16"/>
      <c r="N41" s="17"/>
      <c r="O41" s="18"/>
    </row>
    <row r="42" spans="1:15" ht="67.5" x14ac:dyDescent="0.2">
      <c r="A42" s="10" t="s">
        <v>119</v>
      </c>
      <c r="B42" s="19" t="s">
        <v>120</v>
      </c>
      <c r="C42" s="20" t="s">
        <v>121</v>
      </c>
      <c r="D42" s="11" t="s">
        <v>42</v>
      </c>
      <c r="E42" s="11" t="s">
        <v>32</v>
      </c>
      <c r="F42" s="13">
        <v>8</v>
      </c>
      <c r="G42" s="59"/>
      <c r="H42" s="14">
        <f>ROUND(G42*'BDI Serviços'!$D$31,2)</f>
        <v>0</v>
      </c>
      <c r="I42" s="14">
        <f t="shared" si="2"/>
        <v>0</v>
      </c>
      <c r="J42" s="14">
        <f t="shared" si="3"/>
        <v>0</v>
      </c>
      <c r="K42" s="15">
        <v>14688.48</v>
      </c>
      <c r="L42" s="16"/>
      <c r="M42" s="16"/>
      <c r="N42" s="17"/>
      <c r="O42" s="18"/>
    </row>
    <row r="43" spans="1:15" ht="33.75" x14ac:dyDescent="0.2">
      <c r="A43" s="10" t="s">
        <v>122</v>
      </c>
      <c r="B43" s="11" t="s">
        <v>123</v>
      </c>
      <c r="C43" s="20" t="s">
        <v>124</v>
      </c>
      <c r="D43" s="11" t="s">
        <v>37</v>
      </c>
      <c r="E43" s="11" t="s">
        <v>32</v>
      </c>
      <c r="F43" s="13">
        <v>200</v>
      </c>
      <c r="G43" s="59"/>
      <c r="H43" s="14">
        <f>ROUND(G43*'BDI Serviços'!$D$31,2)</f>
        <v>0</v>
      </c>
      <c r="I43" s="14">
        <f t="shared" si="2"/>
        <v>0</v>
      </c>
      <c r="J43" s="14">
        <f t="shared" si="3"/>
        <v>0</v>
      </c>
      <c r="K43" s="15">
        <v>4882</v>
      </c>
      <c r="L43" s="16"/>
      <c r="M43" s="16"/>
      <c r="N43" s="17"/>
      <c r="O43" s="18"/>
    </row>
    <row r="44" spans="1:15" ht="33.75" x14ac:dyDescent="0.2">
      <c r="A44" s="10" t="s">
        <v>125</v>
      </c>
      <c r="B44" s="11" t="s">
        <v>126</v>
      </c>
      <c r="C44" s="20" t="s">
        <v>127</v>
      </c>
      <c r="D44" s="11" t="s">
        <v>37</v>
      </c>
      <c r="E44" s="11" t="s">
        <v>32</v>
      </c>
      <c r="F44" s="13">
        <v>30</v>
      </c>
      <c r="G44" s="59"/>
      <c r="H44" s="14">
        <f>ROUND(G44*'BDI Serviços'!$D$31,2)</f>
        <v>0</v>
      </c>
      <c r="I44" s="14">
        <f t="shared" si="2"/>
        <v>0</v>
      </c>
      <c r="J44" s="14">
        <f t="shared" si="3"/>
        <v>0</v>
      </c>
      <c r="K44" s="15">
        <v>3229.5</v>
      </c>
      <c r="L44" s="16"/>
      <c r="M44" s="16"/>
      <c r="N44" s="17"/>
      <c r="O44" s="18"/>
    </row>
    <row r="45" spans="1:15" ht="33.75" x14ac:dyDescent="0.2">
      <c r="A45" s="10" t="s">
        <v>128</v>
      </c>
      <c r="B45" s="19" t="s">
        <v>129</v>
      </c>
      <c r="C45" s="20" t="s">
        <v>130</v>
      </c>
      <c r="D45" s="11" t="s">
        <v>37</v>
      </c>
      <c r="E45" s="11" t="s">
        <v>32</v>
      </c>
      <c r="F45" s="13">
        <v>10</v>
      </c>
      <c r="G45" s="59"/>
      <c r="H45" s="14">
        <f>ROUND(G45*'BDI Serviços'!$D$31,2)</f>
        <v>0</v>
      </c>
      <c r="I45" s="14">
        <f t="shared" si="2"/>
        <v>0</v>
      </c>
      <c r="J45" s="14">
        <f t="shared" si="3"/>
        <v>0</v>
      </c>
      <c r="K45" s="15">
        <v>1170.5</v>
      </c>
      <c r="L45" s="16"/>
      <c r="M45" s="16"/>
      <c r="N45" s="17"/>
      <c r="O45" s="18"/>
    </row>
    <row r="46" spans="1:15" ht="33.75" x14ac:dyDescent="0.2">
      <c r="A46" s="10" t="s">
        <v>131</v>
      </c>
      <c r="B46" s="11" t="s">
        <v>132</v>
      </c>
      <c r="C46" s="20" t="s">
        <v>133</v>
      </c>
      <c r="D46" s="11" t="s">
        <v>37</v>
      </c>
      <c r="E46" s="11" t="s">
        <v>32</v>
      </c>
      <c r="F46" s="13">
        <v>12</v>
      </c>
      <c r="G46" s="59"/>
      <c r="H46" s="14">
        <f>ROUND(G46*'BDI Serviços'!$D$31,2)</f>
        <v>0</v>
      </c>
      <c r="I46" s="14">
        <f t="shared" si="2"/>
        <v>0</v>
      </c>
      <c r="J46" s="14">
        <f t="shared" si="3"/>
        <v>0</v>
      </c>
      <c r="K46" s="15">
        <v>1771.08</v>
      </c>
      <c r="L46" s="16"/>
      <c r="M46" s="16"/>
      <c r="N46" s="17"/>
      <c r="O46" s="18"/>
    </row>
    <row r="47" spans="1:15" ht="33.75" x14ac:dyDescent="0.2">
      <c r="A47" s="10" t="s">
        <v>134</v>
      </c>
      <c r="B47" s="19" t="s">
        <v>135</v>
      </c>
      <c r="C47" s="20" t="s">
        <v>136</v>
      </c>
      <c r="D47" s="11" t="s">
        <v>42</v>
      </c>
      <c r="E47" s="11" t="s">
        <v>32</v>
      </c>
      <c r="F47" s="13">
        <v>5</v>
      </c>
      <c r="G47" s="59"/>
      <c r="H47" s="14">
        <f>ROUND(G47*'BDI Serviços'!$D$31,2)</f>
        <v>0</v>
      </c>
      <c r="I47" s="14">
        <f t="shared" si="2"/>
        <v>0</v>
      </c>
      <c r="J47" s="14">
        <f t="shared" si="3"/>
        <v>0</v>
      </c>
      <c r="K47" s="15">
        <v>881.75</v>
      </c>
      <c r="L47" s="16"/>
      <c r="M47" s="16"/>
      <c r="N47" s="17"/>
      <c r="O47" s="18"/>
    </row>
    <row r="48" spans="1:15" ht="33.75" x14ac:dyDescent="0.2">
      <c r="A48" s="10" t="s">
        <v>137</v>
      </c>
      <c r="B48" s="19" t="s">
        <v>138</v>
      </c>
      <c r="C48" s="20" t="s">
        <v>139</v>
      </c>
      <c r="D48" s="11" t="s">
        <v>37</v>
      </c>
      <c r="E48" s="11" t="s">
        <v>32</v>
      </c>
      <c r="F48" s="13">
        <v>15</v>
      </c>
      <c r="G48" s="59"/>
      <c r="H48" s="14">
        <f>ROUND(G48*'BDI Serviços'!$D$31,2)</f>
        <v>0</v>
      </c>
      <c r="I48" s="14">
        <f t="shared" si="2"/>
        <v>0</v>
      </c>
      <c r="J48" s="14">
        <f t="shared" si="3"/>
        <v>0</v>
      </c>
      <c r="K48" s="15">
        <v>453.9</v>
      </c>
      <c r="L48" s="16"/>
      <c r="M48" s="16"/>
      <c r="N48" s="17"/>
      <c r="O48" s="18"/>
    </row>
    <row r="49" spans="1:15" ht="33.75" x14ac:dyDescent="0.2">
      <c r="A49" s="10" t="s">
        <v>140</v>
      </c>
      <c r="B49" s="19" t="s">
        <v>141</v>
      </c>
      <c r="C49" s="20" t="s">
        <v>142</v>
      </c>
      <c r="D49" s="11" t="s">
        <v>37</v>
      </c>
      <c r="E49" s="11" t="s">
        <v>32</v>
      </c>
      <c r="F49" s="13">
        <v>5</v>
      </c>
      <c r="G49" s="59"/>
      <c r="H49" s="14">
        <f>ROUND(G49*'BDI Serviços'!$D$31,2)</f>
        <v>0</v>
      </c>
      <c r="I49" s="14">
        <f t="shared" si="2"/>
        <v>0</v>
      </c>
      <c r="J49" s="14">
        <f t="shared" si="3"/>
        <v>0</v>
      </c>
      <c r="K49" s="15">
        <v>656.15</v>
      </c>
      <c r="L49" s="16"/>
      <c r="M49" s="16"/>
      <c r="N49" s="17"/>
      <c r="O49" s="18"/>
    </row>
    <row r="50" spans="1:15" ht="33.75" x14ac:dyDescent="0.2">
      <c r="A50" s="10" t="s">
        <v>143</v>
      </c>
      <c r="B50" s="19" t="s">
        <v>144</v>
      </c>
      <c r="C50" s="20" t="s">
        <v>145</v>
      </c>
      <c r="D50" s="11" t="s">
        <v>42</v>
      </c>
      <c r="E50" s="11" t="s">
        <v>32</v>
      </c>
      <c r="F50" s="13">
        <v>8</v>
      </c>
      <c r="G50" s="59"/>
      <c r="H50" s="14">
        <f>ROUND(G50*'BDI Serviços'!$D$31,2)</f>
        <v>0</v>
      </c>
      <c r="I50" s="14">
        <f t="shared" si="2"/>
        <v>0</v>
      </c>
      <c r="J50" s="14">
        <f t="shared" si="3"/>
        <v>0</v>
      </c>
      <c r="K50" s="15">
        <v>2832.48</v>
      </c>
      <c r="L50" s="16"/>
      <c r="M50" s="16"/>
      <c r="N50" s="17"/>
      <c r="O50" s="18"/>
    </row>
    <row r="51" spans="1:15" ht="22.5" x14ac:dyDescent="0.2">
      <c r="A51" s="10" t="s">
        <v>146</v>
      </c>
      <c r="B51" s="19" t="s">
        <v>147</v>
      </c>
      <c r="C51" s="20" t="s">
        <v>148</v>
      </c>
      <c r="D51" s="11" t="s">
        <v>42</v>
      </c>
      <c r="E51" s="11" t="s">
        <v>32</v>
      </c>
      <c r="F51" s="13">
        <v>15</v>
      </c>
      <c r="G51" s="59"/>
      <c r="H51" s="14">
        <f>ROUND(G51*'BDI Serviços'!$D$31,2)</f>
        <v>0</v>
      </c>
      <c r="I51" s="14">
        <f t="shared" si="2"/>
        <v>0</v>
      </c>
      <c r="J51" s="14">
        <f t="shared" si="3"/>
        <v>0</v>
      </c>
      <c r="K51" s="15">
        <v>2097.3000000000002</v>
      </c>
      <c r="L51" s="16"/>
      <c r="M51" s="16"/>
      <c r="N51" s="17"/>
      <c r="O51" s="18"/>
    </row>
    <row r="52" spans="1:15" ht="56.25" x14ac:dyDescent="0.2">
      <c r="A52" s="10" t="s">
        <v>149</v>
      </c>
      <c r="B52" s="19" t="s">
        <v>150</v>
      </c>
      <c r="C52" s="20" t="s">
        <v>151</v>
      </c>
      <c r="D52" s="11" t="s">
        <v>42</v>
      </c>
      <c r="E52" s="11" t="s">
        <v>32</v>
      </c>
      <c r="F52" s="13">
        <v>8</v>
      </c>
      <c r="G52" s="59"/>
      <c r="H52" s="14">
        <f>ROUND(G52*'BDI Serviços'!$D$31,2)</f>
        <v>0</v>
      </c>
      <c r="I52" s="14">
        <f t="shared" si="2"/>
        <v>0</v>
      </c>
      <c r="J52" s="14">
        <f t="shared" si="3"/>
        <v>0</v>
      </c>
      <c r="K52" s="15">
        <v>9424.48</v>
      </c>
      <c r="L52" s="16"/>
      <c r="M52" s="16"/>
      <c r="N52" s="17"/>
      <c r="O52" s="18"/>
    </row>
    <row r="53" spans="1:15" x14ac:dyDescent="0.2">
      <c r="A53" s="7">
        <v>4</v>
      </c>
      <c r="B53" s="107" t="s">
        <v>152</v>
      </c>
      <c r="C53" s="107"/>
      <c r="D53" s="107"/>
      <c r="E53" s="107"/>
      <c r="F53" s="107"/>
      <c r="G53" s="107"/>
      <c r="H53" s="107"/>
      <c r="I53" s="107"/>
      <c r="J53" s="8">
        <f>SUM(J54:J81)</f>
        <v>0</v>
      </c>
      <c r="K53" s="9">
        <v>68541.67</v>
      </c>
      <c r="L53" s="16"/>
      <c r="M53" s="16"/>
      <c r="N53" s="17"/>
      <c r="O53" s="18"/>
    </row>
    <row r="54" spans="1:15" ht="33.75" x14ac:dyDescent="0.2">
      <c r="A54" s="10" t="s">
        <v>153</v>
      </c>
      <c r="B54" s="11" t="s">
        <v>154</v>
      </c>
      <c r="C54" s="12" t="s">
        <v>155</v>
      </c>
      <c r="D54" s="11" t="s">
        <v>37</v>
      </c>
      <c r="E54" s="11" t="s">
        <v>38</v>
      </c>
      <c r="F54" s="13">
        <v>300</v>
      </c>
      <c r="G54" s="59"/>
      <c r="H54" s="14">
        <f>ROUND(G54*'BDI Serviços'!$D$31,2)</f>
        <v>0</v>
      </c>
      <c r="I54" s="14">
        <f t="shared" ref="I54:I81" si="4">ROUND(G54+H54,2)</f>
        <v>0</v>
      </c>
      <c r="J54" s="14">
        <f t="shared" ref="J54:J81" si="5">ROUND(I54*F54,2)</f>
        <v>0</v>
      </c>
      <c r="K54" s="15">
        <v>3864</v>
      </c>
      <c r="L54" s="16"/>
      <c r="M54" s="16"/>
      <c r="N54" s="17"/>
      <c r="O54" s="18"/>
    </row>
    <row r="55" spans="1:15" ht="33.75" x14ac:dyDescent="0.2">
      <c r="A55" s="10" t="s">
        <v>156</v>
      </c>
      <c r="B55" s="11" t="s">
        <v>157</v>
      </c>
      <c r="C55" s="12" t="s">
        <v>158</v>
      </c>
      <c r="D55" s="11" t="s">
        <v>37</v>
      </c>
      <c r="E55" s="11" t="s">
        <v>38</v>
      </c>
      <c r="F55" s="13">
        <v>100</v>
      </c>
      <c r="G55" s="59"/>
      <c r="H55" s="14">
        <f>ROUND(G55*'BDI Serviços'!$D$31,2)</f>
        <v>0</v>
      </c>
      <c r="I55" s="14">
        <f t="shared" si="4"/>
        <v>0</v>
      </c>
      <c r="J55" s="14">
        <f t="shared" si="5"/>
        <v>0</v>
      </c>
      <c r="K55" s="15">
        <v>1660</v>
      </c>
      <c r="L55" s="16"/>
      <c r="M55" s="16"/>
      <c r="N55" s="17"/>
      <c r="O55" s="18"/>
    </row>
    <row r="56" spans="1:15" ht="45" x14ac:dyDescent="0.2">
      <c r="A56" s="10" t="s">
        <v>159</v>
      </c>
      <c r="B56" s="19" t="s">
        <v>160</v>
      </c>
      <c r="C56" s="12" t="s">
        <v>161</v>
      </c>
      <c r="D56" s="11" t="s">
        <v>42</v>
      </c>
      <c r="E56" s="11" t="s">
        <v>38</v>
      </c>
      <c r="F56" s="13">
        <v>400</v>
      </c>
      <c r="G56" s="59"/>
      <c r="H56" s="14">
        <f>ROUND(G56*'BDI Serviços'!$D$31,2)</f>
        <v>0</v>
      </c>
      <c r="I56" s="14">
        <f t="shared" si="4"/>
        <v>0</v>
      </c>
      <c r="J56" s="14">
        <f t="shared" si="5"/>
        <v>0</v>
      </c>
      <c r="K56" s="15">
        <v>19964</v>
      </c>
      <c r="L56" s="16"/>
      <c r="M56" s="16"/>
      <c r="N56" s="17"/>
      <c r="O56" s="18"/>
    </row>
    <row r="57" spans="1:15" ht="45" x14ac:dyDescent="0.2">
      <c r="A57" s="10" t="s">
        <v>162</v>
      </c>
      <c r="B57" s="19" t="s">
        <v>163</v>
      </c>
      <c r="C57" s="12" t="s">
        <v>164</v>
      </c>
      <c r="D57" s="11" t="s">
        <v>42</v>
      </c>
      <c r="E57" s="11" t="s">
        <v>38</v>
      </c>
      <c r="F57" s="13">
        <v>120</v>
      </c>
      <c r="G57" s="59"/>
      <c r="H57" s="14">
        <f>ROUND(G57*'BDI Serviços'!$D$31,2)</f>
        <v>0</v>
      </c>
      <c r="I57" s="14">
        <f t="shared" si="4"/>
        <v>0</v>
      </c>
      <c r="J57" s="14">
        <f t="shared" si="5"/>
        <v>0</v>
      </c>
      <c r="K57" s="15">
        <v>7900.8</v>
      </c>
      <c r="L57" s="16"/>
      <c r="M57" s="16"/>
      <c r="N57" s="17"/>
      <c r="O57" s="18"/>
    </row>
    <row r="58" spans="1:15" ht="45" x14ac:dyDescent="0.2">
      <c r="A58" s="10" t="s">
        <v>165</v>
      </c>
      <c r="B58" s="19" t="s">
        <v>166</v>
      </c>
      <c r="C58" s="12" t="s">
        <v>167</v>
      </c>
      <c r="D58" s="11" t="s">
        <v>42</v>
      </c>
      <c r="E58" s="11" t="s">
        <v>38</v>
      </c>
      <c r="F58" s="13">
        <v>30</v>
      </c>
      <c r="G58" s="59"/>
      <c r="H58" s="14">
        <f>ROUND(G58*'BDI Serviços'!$D$31,2)</f>
        <v>0</v>
      </c>
      <c r="I58" s="14">
        <f t="shared" si="4"/>
        <v>0</v>
      </c>
      <c r="J58" s="14">
        <f t="shared" si="5"/>
        <v>0</v>
      </c>
      <c r="K58" s="15">
        <v>2798.7</v>
      </c>
      <c r="L58" s="16"/>
      <c r="M58" s="16"/>
      <c r="N58" s="17"/>
      <c r="O58" s="18"/>
    </row>
    <row r="59" spans="1:15" ht="45" x14ac:dyDescent="0.2">
      <c r="A59" s="10" t="s">
        <v>168</v>
      </c>
      <c r="B59" s="19" t="s">
        <v>169</v>
      </c>
      <c r="C59" s="12" t="s">
        <v>170</v>
      </c>
      <c r="D59" s="11" t="s">
        <v>42</v>
      </c>
      <c r="E59" s="11" t="s">
        <v>38</v>
      </c>
      <c r="F59" s="13">
        <v>30</v>
      </c>
      <c r="G59" s="59"/>
      <c r="H59" s="14">
        <f>ROUND(G59*'BDI Serviços'!$D$31,2)</f>
        <v>0</v>
      </c>
      <c r="I59" s="14">
        <f t="shared" si="4"/>
        <v>0</v>
      </c>
      <c r="J59" s="14">
        <f t="shared" si="5"/>
        <v>0</v>
      </c>
      <c r="K59" s="15">
        <v>3158.7</v>
      </c>
      <c r="L59" s="16"/>
      <c r="M59" s="16"/>
      <c r="N59" s="17"/>
      <c r="O59" s="18"/>
    </row>
    <row r="60" spans="1:15" ht="33.75" x14ac:dyDescent="0.2">
      <c r="A60" s="10" t="s">
        <v>171</v>
      </c>
      <c r="B60" s="19" t="s">
        <v>172</v>
      </c>
      <c r="C60" s="12" t="s">
        <v>173</v>
      </c>
      <c r="D60" s="11" t="s">
        <v>42</v>
      </c>
      <c r="E60" s="11" t="s">
        <v>38</v>
      </c>
      <c r="F60" s="13">
        <v>30</v>
      </c>
      <c r="G60" s="59"/>
      <c r="H60" s="14">
        <f>ROUND(G60*'BDI Serviços'!$D$31,2)</f>
        <v>0</v>
      </c>
      <c r="I60" s="14">
        <f t="shared" si="4"/>
        <v>0</v>
      </c>
      <c r="J60" s="14">
        <f t="shared" si="5"/>
        <v>0</v>
      </c>
      <c r="K60" s="15">
        <v>660.3</v>
      </c>
      <c r="L60" s="16"/>
      <c r="M60" s="16"/>
      <c r="N60" s="17"/>
      <c r="O60" s="18"/>
    </row>
    <row r="61" spans="1:15" ht="33.75" x14ac:dyDescent="0.2">
      <c r="A61" s="10" t="s">
        <v>174</v>
      </c>
      <c r="B61" s="19" t="s">
        <v>175</v>
      </c>
      <c r="C61" s="12" t="s">
        <v>176</v>
      </c>
      <c r="D61" s="11" t="s">
        <v>42</v>
      </c>
      <c r="E61" s="11" t="s">
        <v>38</v>
      </c>
      <c r="F61" s="13">
        <v>15</v>
      </c>
      <c r="G61" s="59"/>
      <c r="H61" s="14">
        <f>ROUND(G61*'BDI Serviços'!$D$31,2)</f>
        <v>0</v>
      </c>
      <c r="I61" s="14">
        <f t="shared" si="4"/>
        <v>0</v>
      </c>
      <c r="J61" s="14">
        <f t="shared" si="5"/>
        <v>0</v>
      </c>
      <c r="K61" s="15">
        <v>425.1</v>
      </c>
      <c r="L61" s="16"/>
      <c r="M61" s="16"/>
      <c r="N61" s="17"/>
      <c r="O61" s="18"/>
    </row>
    <row r="62" spans="1:15" ht="33.75" x14ac:dyDescent="0.2">
      <c r="A62" s="10" t="s">
        <v>177</v>
      </c>
      <c r="B62" s="11" t="s">
        <v>178</v>
      </c>
      <c r="C62" s="12" t="s">
        <v>179</v>
      </c>
      <c r="D62" s="11" t="s">
        <v>37</v>
      </c>
      <c r="E62" s="11" t="s">
        <v>32</v>
      </c>
      <c r="F62" s="13">
        <v>30</v>
      </c>
      <c r="G62" s="59"/>
      <c r="H62" s="14">
        <f>ROUND(G62*'BDI Serviços'!$D$31,2)</f>
        <v>0</v>
      </c>
      <c r="I62" s="14">
        <f t="shared" si="4"/>
        <v>0</v>
      </c>
      <c r="J62" s="14">
        <f t="shared" si="5"/>
        <v>0</v>
      </c>
      <c r="K62" s="15">
        <v>410.7</v>
      </c>
      <c r="L62" s="16"/>
      <c r="M62" s="16"/>
      <c r="N62" s="17"/>
      <c r="O62" s="18"/>
    </row>
    <row r="63" spans="1:15" ht="33.75" x14ac:dyDescent="0.2">
      <c r="A63" s="10" t="s">
        <v>180</v>
      </c>
      <c r="B63" s="19" t="s">
        <v>181</v>
      </c>
      <c r="C63" s="12" t="s">
        <v>182</v>
      </c>
      <c r="D63" s="11" t="s">
        <v>37</v>
      </c>
      <c r="E63" s="11" t="s">
        <v>32</v>
      </c>
      <c r="F63" s="13">
        <v>15</v>
      </c>
      <c r="G63" s="59"/>
      <c r="H63" s="14">
        <f>ROUND(G63*'BDI Serviços'!$D$31,2)</f>
        <v>0</v>
      </c>
      <c r="I63" s="14">
        <f t="shared" si="4"/>
        <v>0</v>
      </c>
      <c r="J63" s="14">
        <f t="shared" si="5"/>
        <v>0</v>
      </c>
      <c r="K63" s="15">
        <v>283.5</v>
      </c>
      <c r="L63" s="16"/>
      <c r="M63" s="16"/>
      <c r="N63" s="17"/>
      <c r="O63" s="18"/>
    </row>
    <row r="64" spans="1:15" ht="33.75" x14ac:dyDescent="0.2">
      <c r="A64" s="10" t="s">
        <v>183</v>
      </c>
      <c r="B64" s="19" t="s">
        <v>184</v>
      </c>
      <c r="C64" s="12" t="s">
        <v>185</v>
      </c>
      <c r="D64" s="11" t="s">
        <v>42</v>
      </c>
      <c r="E64" s="11" t="s">
        <v>32</v>
      </c>
      <c r="F64" s="13">
        <v>70</v>
      </c>
      <c r="G64" s="59"/>
      <c r="H64" s="14">
        <f>ROUND(G64*'BDI Serviços'!$D$31,2)</f>
        <v>0</v>
      </c>
      <c r="I64" s="14">
        <f t="shared" si="4"/>
        <v>0</v>
      </c>
      <c r="J64" s="14">
        <f t="shared" si="5"/>
        <v>0</v>
      </c>
      <c r="K64" s="15">
        <v>2935.1</v>
      </c>
      <c r="L64" s="16"/>
      <c r="M64" s="16"/>
      <c r="N64" s="17"/>
      <c r="O64" s="18"/>
    </row>
    <row r="65" spans="1:1024" ht="33.75" x14ac:dyDescent="0.2">
      <c r="A65" s="10" t="s">
        <v>186</v>
      </c>
      <c r="B65" s="19" t="s">
        <v>187</v>
      </c>
      <c r="C65" s="12" t="s">
        <v>188</v>
      </c>
      <c r="D65" s="11" t="s">
        <v>42</v>
      </c>
      <c r="E65" s="11" t="s">
        <v>32</v>
      </c>
      <c r="F65" s="13">
        <v>30</v>
      </c>
      <c r="G65" s="59"/>
      <c r="H65" s="14">
        <f>ROUND(G65*'BDI Serviços'!$D$31,2)</f>
        <v>0</v>
      </c>
      <c r="I65" s="14">
        <f t="shared" si="4"/>
        <v>0</v>
      </c>
      <c r="J65" s="14">
        <f t="shared" si="5"/>
        <v>0</v>
      </c>
      <c r="K65" s="15">
        <v>1755.6</v>
      </c>
      <c r="L65" s="16"/>
      <c r="M65" s="16"/>
      <c r="N65" s="17"/>
      <c r="O65" s="18"/>
    </row>
    <row r="66" spans="1:1024" ht="56.25" x14ac:dyDescent="0.2">
      <c r="A66" s="10" t="s">
        <v>189</v>
      </c>
      <c r="B66" s="19" t="s">
        <v>190</v>
      </c>
      <c r="C66" s="12" t="s">
        <v>191</v>
      </c>
      <c r="D66" s="11" t="s">
        <v>42</v>
      </c>
      <c r="E66" s="11" t="s">
        <v>32</v>
      </c>
      <c r="F66" s="13">
        <v>100</v>
      </c>
      <c r="G66" s="59"/>
      <c r="H66" s="14">
        <f>ROUND(G66*'BDI Serviços'!$D$31,2)</f>
        <v>0</v>
      </c>
      <c r="I66" s="14">
        <f t="shared" si="4"/>
        <v>0</v>
      </c>
      <c r="J66" s="14">
        <f t="shared" si="5"/>
        <v>0</v>
      </c>
      <c r="K66" s="15">
        <v>1160</v>
      </c>
      <c r="L66" s="16"/>
      <c r="M66" s="16"/>
      <c r="N66" s="17"/>
      <c r="O66" s="18"/>
    </row>
    <row r="67" spans="1:1024" ht="56.25" x14ac:dyDescent="0.2">
      <c r="A67" s="10" t="s">
        <v>192</v>
      </c>
      <c r="B67" s="19" t="s">
        <v>193</v>
      </c>
      <c r="C67" s="12" t="s">
        <v>194</v>
      </c>
      <c r="D67" s="11" t="s">
        <v>42</v>
      </c>
      <c r="E67" s="11" t="s">
        <v>32</v>
      </c>
      <c r="F67" s="13">
        <v>50</v>
      </c>
      <c r="G67" s="59"/>
      <c r="H67" s="14">
        <f>ROUND(G67*'BDI Serviços'!$D$31,2)</f>
        <v>0</v>
      </c>
      <c r="I67" s="14">
        <f t="shared" si="4"/>
        <v>0</v>
      </c>
      <c r="J67" s="14">
        <f t="shared" si="5"/>
        <v>0</v>
      </c>
      <c r="K67" s="15">
        <v>643.5</v>
      </c>
      <c r="L67" s="16"/>
      <c r="M67" s="16"/>
      <c r="N67" s="17"/>
      <c r="O67" s="18"/>
    </row>
    <row r="68" spans="1:1024" ht="45" x14ac:dyDescent="0.2">
      <c r="A68" s="10" t="s">
        <v>195</v>
      </c>
      <c r="B68" s="19" t="s">
        <v>196</v>
      </c>
      <c r="C68" s="12" t="s">
        <v>197</v>
      </c>
      <c r="D68" s="11" t="s">
        <v>42</v>
      </c>
      <c r="E68" s="11" t="s">
        <v>38</v>
      </c>
      <c r="F68" s="13">
        <v>50</v>
      </c>
      <c r="G68" s="59"/>
      <c r="H68" s="14">
        <f>ROUND(G68*'BDI Serviços'!$D$31,2)</f>
        <v>0</v>
      </c>
      <c r="I68" s="14">
        <f t="shared" si="4"/>
        <v>0</v>
      </c>
      <c r="J68" s="14">
        <f t="shared" si="5"/>
        <v>0</v>
      </c>
      <c r="K68" s="15">
        <v>2662</v>
      </c>
      <c r="L68" s="16"/>
      <c r="M68" s="16"/>
      <c r="N68" s="17"/>
      <c r="O68" s="18"/>
    </row>
    <row r="69" spans="1:1024" ht="45" x14ac:dyDescent="0.2">
      <c r="A69" s="10" t="s">
        <v>198</v>
      </c>
      <c r="B69" s="19" t="s">
        <v>199</v>
      </c>
      <c r="C69" s="12" t="s">
        <v>200</v>
      </c>
      <c r="D69" s="11" t="s">
        <v>42</v>
      </c>
      <c r="E69" s="11" t="s">
        <v>32</v>
      </c>
      <c r="F69" s="13">
        <v>24</v>
      </c>
      <c r="G69" s="59"/>
      <c r="H69" s="14">
        <f>ROUND(G69*'BDI Serviços'!$D$31,2)</f>
        <v>0</v>
      </c>
      <c r="I69" s="14">
        <f t="shared" si="4"/>
        <v>0</v>
      </c>
      <c r="J69" s="14">
        <f t="shared" si="5"/>
        <v>0</v>
      </c>
      <c r="K69" s="15">
        <v>586.08000000000004</v>
      </c>
      <c r="L69" s="16"/>
      <c r="M69" s="16"/>
      <c r="N69" s="17"/>
      <c r="O69" s="18"/>
    </row>
    <row r="70" spans="1:1024" ht="45" x14ac:dyDescent="0.2">
      <c r="A70" s="10" t="s">
        <v>201</v>
      </c>
      <c r="B70" s="19" t="s">
        <v>202</v>
      </c>
      <c r="C70" s="12" t="s">
        <v>203</v>
      </c>
      <c r="D70" s="11" t="s">
        <v>42</v>
      </c>
      <c r="E70" s="11" t="s">
        <v>32</v>
      </c>
      <c r="F70" s="13">
        <v>40</v>
      </c>
      <c r="G70" s="59"/>
      <c r="H70" s="14">
        <f>ROUND(G70*'BDI Serviços'!$D$31,2)</f>
        <v>0</v>
      </c>
      <c r="I70" s="14">
        <f t="shared" si="4"/>
        <v>0</v>
      </c>
      <c r="J70" s="14">
        <f t="shared" si="5"/>
        <v>0</v>
      </c>
      <c r="K70" s="15">
        <v>3964</v>
      </c>
      <c r="L70" s="16"/>
      <c r="M70" s="16"/>
      <c r="N70" s="17"/>
      <c r="O70" s="18"/>
    </row>
    <row r="71" spans="1:1024" ht="45" x14ac:dyDescent="0.2">
      <c r="A71" s="10" t="s">
        <v>204</v>
      </c>
      <c r="B71" s="19" t="s">
        <v>205</v>
      </c>
      <c r="C71" s="12" t="s">
        <v>206</v>
      </c>
      <c r="D71" s="11" t="s">
        <v>42</v>
      </c>
      <c r="E71" s="11" t="s">
        <v>32</v>
      </c>
      <c r="F71" s="13">
        <v>10</v>
      </c>
      <c r="G71" s="59"/>
      <c r="H71" s="14">
        <f>ROUND(G71*'BDI Serviços'!$D$31,2)</f>
        <v>0</v>
      </c>
      <c r="I71" s="14">
        <f t="shared" si="4"/>
        <v>0</v>
      </c>
      <c r="J71" s="14">
        <f t="shared" si="5"/>
        <v>0</v>
      </c>
      <c r="K71" s="15">
        <v>1483.7</v>
      </c>
      <c r="L71" s="16"/>
      <c r="M71" s="16"/>
      <c r="N71" s="17"/>
      <c r="O71" s="18"/>
    </row>
    <row r="72" spans="1:1024" ht="56.25" x14ac:dyDescent="0.2">
      <c r="A72" s="10" t="s">
        <v>207</v>
      </c>
      <c r="B72" s="19" t="s">
        <v>208</v>
      </c>
      <c r="C72" s="12" t="s">
        <v>209</v>
      </c>
      <c r="D72" s="11" t="s">
        <v>42</v>
      </c>
      <c r="E72" s="11" t="s">
        <v>32</v>
      </c>
      <c r="F72" s="13">
        <v>60</v>
      </c>
      <c r="G72" s="59"/>
      <c r="H72" s="14">
        <f>ROUND(G72*'BDI Serviços'!$D$31,2)</f>
        <v>0</v>
      </c>
      <c r="I72" s="14">
        <f t="shared" si="4"/>
        <v>0</v>
      </c>
      <c r="J72" s="14">
        <f t="shared" si="5"/>
        <v>0</v>
      </c>
      <c r="K72" s="15">
        <v>1929.6</v>
      </c>
      <c r="L72" s="16"/>
      <c r="M72" s="16"/>
      <c r="N72" s="17"/>
      <c r="O72" s="18"/>
    </row>
    <row r="73" spans="1:1024" ht="56.25" x14ac:dyDescent="0.2">
      <c r="A73" s="10" t="s">
        <v>210</v>
      </c>
      <c r="B73" s="19" t="s">
        <v>211</v>
      </c>
      <c r="C73" s="12" t="s">
        <v>212</v>
      </c>
      <c r="D73" s="11" t="s">
        <v>42</v>
      </c>
      <c r="E73" s="11" t="s">
        <v>32</v>
      </c>
      <c r="F73" s="13">
        <v>20</v>
      </c>
      <c r="G73" s="59"/>
      <c r="H73" s="14">
        <f>ROUND(G73*'BDI Serviços'!$D$31,2)</f>
        <v>0</v>
      </c>
      <c r="I73" s="14">
        <f t="shared" si="4"/>
        <v>0</v>
      </c>
      <c r="J73" s="14">
        <f t="shared" si="5"/>
        <v>0</v>
      </c>
      <c r="K73" s="15">
        <v>781</v>
      </c>
      <c r="L73" s="16"/>
      <c r="M73" s="16"/>
      <c r="N73" s="17"/>
      <c r="O73" s="18"/>
    </row>
    <row r="74" spans="1:1024" ht="22.5" x14ac:dyDescent="0.2">
      <c r="A74" s="10" t="s">
        <v>213</v>
      </c>
      <c r="B74" s="11" t="s">
        <v>214</v>
      </c>
      <c r="C74" s="12" t="s">
        <v>215</v>
      </c>
      <c r="D74" s="11" t="s">
        <v>37</v>
      </c>
      <c r="E74" s="19" t="s">
        <v>32</v>
      </c>
      <c r="F74" s="13">
        <v>30</v>
      </c>
      <c r="G74" s="59"/>
      <c r="H74" s="14">
        <f>ROUND(G74*'BDI Serviços'!$D$31,2)</f>
        <v>0</v>
      </c>
      <c r="I74" s="14">
        <f t="shared" si="4"/>
        <v>0</v>
      </c>
      <c r="J74" s="14">
        <f t="shared" si="5"/>
        <v>0</v>
      </c>
      <c r="K74" s="15">
        <v>442.8</v>
      </c>
      <c r="L74" s="16"/>
      <c r="M74" s="16"/>
      <c r="N74" s="17"/>
      <c r="O74" s="18"/>
    </row>
    <row r="75" spans="1:1024" ht="22.5" x14ac:dyDescent="0.2">
      <c r="A75" s="10" t="s">
        <v>216</v>
      </c>
      <c r="B75" s="11" t="s">
        <v>217</v>
      </c>
      <c r="C75" s="12" t="s">
        <v>218</v>
      </c>
      <c r="D75" s="11" t="s">
        <v>37</v>
      </c>
      <c r="E75" s="19" t="s">
        <v>32</v>
      </c>
      <c r="F75" s="13">
        <v>30</v>
      </c>
      <c r="G75" s="59"/>
      <c r="H75" s="14">
        <f>ROUND(G75*'BDI Serviços'!$D$31,2)</f>
        <v>0</v>
      </c>
      <c r="I75" s="14">
        <f t="shared" si="4"/>
        <v>0</v>
      </c>
      <c r="J75" s="14">
        <f t="shared" si="5"/>
        <v>0</v>
      </c>
      <c r="K75" s="15">
        <v>585.9</v>
      </c>
      <c r="L75" s="16"/>
      <c r="M75" s="16"/>
      <c r="N75" s="17"/>
      <c r="O75" s="18"/>
    </row>
    <row r="76" spans="1:1024" ht="33.75" x14ac:dyDescent="0.2">
      <c r="A76" s="10" t="s">
        <v>219</v>
      </c>
      <c r="B76" s="19" t="s">
        <v>220</v>
      </c>
      <c r="C76" s="12" t="s">
        <v>221</v>
      </c>
      <c r="D76" s="11" t="s">
        <v>42</v>
      </c>
      <c r="E76" s="11" t="s">
        <v>32</v>
      </c>
      <c r="F76" s="13">
        <v>80</v>
      </c>
      <c r="G76" s="59"/>
      <c r="H76" s="14">
        <f>ROUND(G76*'BDI Serviços'!$D$31,2)</f>
        <v>0</v>
      </c>
      <c r="I76" s="14">
        <f t="shared" si="4"/>
        <v>0</v>
      </c>
      <c r="J76" s="14">
        <f t="shared" si="5"/>
        <v>0</v>
      </c>
      <c r="K76" s="15">
        <v>755.2</v>
      </c>
      <c r="L76" s="16"/>
      <c r="M76" s="16"/>
      <c r="N76" s="17"/>
      <c r="O76" s="18"/>
    </row>
    <row r="77" spans="1:1024" ht="33.75" x14ac:dyDescent="0.2">
      <c r="A77" s="10" t="s">
        <v>222</v>
      </c>
      <c r="B77" s="19" t="s">
        <v>223</v>
      </c>
      <c r="C77" s="12" t="s">
        <v>224</v>
      </c>
      <c r="D77" s="11" t="s">
        <v>42</v>
      </c>
      <c r="E77" s="11" t="s">
        <v>32</v>
      </c>
      <c r="F77" s="21">
        <v>60</v>
      </c>
      <c r="G77" s="59"/>
      <c r="H77" s="14">
        <f>ROUND(G77*'BDI Serviços'!$D$31,2)</f>
        <v>0</v>
      </c>
      <c r="I77" s="14">
        <f t="shared" si="4"/>
        <v>0</v>
      </c>
      <c r="J77" s="14">
        <f t="shared" si="5"/>
        <v>0</v>
      </c>
      <c r="K77" s="22">
        <v>1536</v>
      </c>
      <c r="L77" s="16"/>
      <c r="M77" s="16"/>
      <c r="N77" s="17"/>
      <c r="O77" s="18"/>
    </row>
    <row r="78" spans="1:1024" s="29" customFormat="1" ht="22.5" x14ac:dyDescent="0.2">
      <c r="A78" s="23" t="s">
        <v>225</v>
      </c>
      <c r="B78" s="24" t="s">
        <v>226</v>
      </c>
      <c r="C78" s="20" t="s">
        <v>227</v>
      </c>
      <c r="D78" s="25" t="s">
        <v>37</v>
      </c>
      <c r="E78" s="25" t="s">
        <v>32</v>
      </c>
      <c r="F78" s="13">
        <v>12</v>
      </c>
      <c r="G78" s="59"/>
      <c r="H78" s="14">
        <f>ROUND(G78*'BDI Serviços'!$D$31,2)</f>
        <v>0</v>
      </c>
      <c r="I78" s="14">
        <f t="shared" si="4"/>
        <v>0</v>
      </c>
      <c r="J78" s="14">
        <f t="shared" si="5"/>
        <v>0</v>
      </c>
      <c r="K78" s="15">
        <v>877.32</v>
      </c>
      <c r="L78" s="26"/>
      <c r="M78" s="26"/>
      <c r="N78" s="27"/>
      <c r="O78" s="28"/>
      <c r="ALX78" s="30"/>
      <c r="ALY78" s="30"/>
      <c r="ALZ78" s="30"/>
      <c r="AMA78" s="30"/>
      <c r="AMB78" s="30"/>
      <c r="AMC78" s="30"/>
      <c r="AMD78" s="30"/>
      <c r="AME78" s="30"/>
      <c r="AMF78" s="30"/>
      <c r="AMG78" s="30"/>
      <c r="AMH78" s="30"/>
      <c r="AMI78" s="30"/>
      <c r="AMJ78" s="30"/>
    </row>
    <row r="79" spans="1:1024" s="29" customFormat="1" ht="22.5" x14ac:dyDescent="0.2">
      <c r="A79" s="23" t="s">
        <v>228</v>
      </c>
      <c r="B79" s="24" t="s">
        <v>229</v>
      </c>
      <c r="C79" s="20" t="s">
        <v>230</v>
      </c>
      <c r="D79" s="25" t="s">
        <v>37</v>
      </c>
      <c r="E79" s="25" t="s">
        <v>38</v>
      </c>
      <c r="F79" s="13">
        <v>55</v>
      </c>
      <c r="G79" s="59"/>
      <c r="H79" s="14">
        <f>ROUND(G79*'BDI Serviços'!$D$31,2)</f>
        <v>0</v>
      </c>
      <c r="I79" s="14">
        <f t="shared" si="4"/>
        <v>0</v>
      </c>
      <c r="J79" s="14">
        <f t="shared" si="5"/>
        <v>0</v>
      </c>
      <c r="K79" s="15">
        <v>4162.95</v>
      </c>
      <c r="L79" s="26"/>
      <c r="M79" s="26"/>
      <c r="N79" s="27"/>
      <c r="O79" s="28"/>
      <c r="ALX79" s="30"/>
      <c r="ALY79" s="30"/>
      <c r="ALZ79" s="30"/>
      <c r="AMA79" s="30"/>
      <c r="AMB79" s="30"/>
      <c r="AMC79" s="30"/>
      <c r="AMD79" s="30"/>
      <c r="AME79" s="30"/>
      <c r="AMF79" s="30"/>
      <c r="AMG79" s="30"/>
      <c r="AMH79" s="30"/>
      <c r="AMI79" s="30"/>
      <c r="AMJ79" s="30"/>
    </row>
    <row r="80" spans="1:1024" s="29" customFormat="1" ht="33.75" x14ac:dyDescent="0.2">
      <c r="A80" s="23" t="s">
        <v>231</v>
      </c>
      <c r="B80" s="24" t="s">
        <v>232</v>
      </c>
      <c r="C80" s="20" t="s">
        <v>233</v>
      </c>
      <c r="D80" s="25" t="s">
        <v>42</v>
      </c>
      <c r="E80" s="25" t="s">
        <v>32</v>
      </c>
      <c r="F80" s="13">
        <v>12</v>
      </c>
      <c r="G80" s="59"/>
      <c r="H80" s="14">
        <f>ROUND(G80*'BDI Serviços'!$D$31,2)</f>
        <v>0</v>
      </c>
      <c r="I80" s="14">
        <f t="shared" si="4"/>
        <v>0</v>
      </c>
      <c r="J80" s="14">
        <f t="shared" si="5"/>
        <v>0</v>
      </c>
      <c r="K80" s="15">
        <v>611.64</v>
      </c>
      <c r="L80" s="26"/>
      <c r="M80" s="26"/>
      <c r="N80" s="27"/>
      <c r="O80" s="28"/>
      <c r="ALX80" s="30"/>
      <c r="ALY80" s="30"/>
      <c r="ALZ80" s="30"/>
      <c r="AMA80" s="30"/>
      <c r="AMB80" s="30"/>
      <c r="AMC80" s="30"/>
      <c r="AMD80" s="30"/>
      <c r="AME80" s="30"/>
      <c r="AMF80" s="30"/>
      <c r="AMG80" s="30"/>
      <c r="AMH80" s="30"/>
      <c r="AMI80" s="30"/>
      <c r="AMJ80" s="30"/>
    </row>
    <row r="81" spans="1:1024" s="29" customFormat="1" ht="33.75" x14ac:dyDescent="0.2">
      <c r="A81" s="23" t="s">
        <v>234</v>
      </c>
      <c r="B81" s="24" t="s">
        <v>235</v>
      </c>
      <c r="C81" s="20" t="s">
        <v>236</v>
      </c>
      <c r="D81" s="25" t="s">
        <v>42</v>
      </c>
      <c r="E81" s="25" t="s">
        <v>32</v>
      </c>
      <c r="F81" s="13">
        <v>4</v>
      </c>
      <c r="G81" s="59"/>
      <c r="H81" s="14">
        <f>ROUND(G81*'BDI Serviços'!$D$31,2)</f>
        <v>0</v>
      </c>
      <c r="I81" s="14">
        <f t="shared" si="4"/>
        <v>0</v>
      </c>
      <c r="J81" s="14">
        <f t="shared" si="5"/>
        <v>0</v>
      </c>
      <c r="K81" s="15">
        <v>543.48</v>
      </c>
      <c r="L81" s="26"/>
      <c r="M81" s="26"/>
      <c r="N81" s="27"/>
      <c r="O81" s="28"/>
      <c r="ALX81" s="30"/>
      <c r="ALY81" s="30"/>
      <c r="ALZ81" s="30"/>
      <c r="AMA81" s="30"/>
      <c r="AMB81" s="30"/>
      <c r="AMC81" s="30"/>
      <c r="AMD81" s="30"/>
      <c r="AME81" s="30"/>
      <c r="AMF81" s="30"/>
      <c r="AMG81" s="30"/>
      <c r="AMH81" s="30"/>
      <c r="AMI81" s="30"/>
      <c r="AMJ81" s="30"/>
    </row>
    <row r="82" spans="1:1024" ht="13.9" customHeight="1" x14ac:dyDescent="0.2">
      <c r="A82" s="7">
        <v>5</v>
      </c>
      <c r="B82" s="102" t="s">
        <v>237</v>
      </c>
      <c r="C82" s="102"/>
      <c r="D82" s="102"/>
      <c r="E82" s="102"/>
      <c r="F82" s="102"/>
      <c r="G82" s="102"/>
      <c r="H82" s="102"/>
      <c r="I82" s="102"/>
      <c r="J82" s="8">
        <f>SUM(J83:J93)</f>
        <v>0</v>
      </c>
      <c r="K82" s="9">
        <v>10783.8</v>
      </c>
      <c r="L82" s="16"/>
      <c r="M82" s="16"/>
      <c r="N82" s="17"/>
      <c r="O82" s="18"/>
    </row>
    <row r="83" spans="1:1024" ht="22.5" x14ac:dyDescent="0.2">
      <c r="A83" s="10" t="s">
        <v>238</v>
      </c>
      <c r="B83" s="11" t="s">
        <v>239</v>
      </c>
      <c r="C83" s="12" t="s">
        <v>240</v>
      </c>
      <c r="D83" s="11" t="s">
        <v>37</v>
      </c>
      <c r="E83" s="11" t="s">
        <v>38</v>
      </c>
      <c r="F83" s="13">
        <v>300</v>
      </c>
      <c r="G83" s="59"/>
      <c r="H83" s="14">
        <f>ROUND(G83*'BDI Serviços'!$D$31,2)</f>
        <v>0</v>
      </c>
      <c r="I83" s="14">
        <f t="shared" ref="I83:I93" si="6">ROUND(H83+G83,2)</f>
        <v>0</v>
      </c>
      <c r="J83" s="14">
        <f t="shared" ref="J83:J93" si="7">ROUND(I83*F83,2)</f>
        <v>0</v>
      </c>
      <c r="K83" s="15">
        <v>1941</v>
      </c>
      <c r="L83" s="16"/>
      <c r="M83" s="16"/>
      <c r="N83" s="17"/>
      <c r="O83" s="18"/>
    </row>
    <row r="84" spans="1:1024" ht="33.75" x14ac:dyDescent="0.2">
      <c r="A84" s="10" t="s">
        <v>241</v>
      </c>
      <c r="B84" s="11" t="s">
        <v>242</v>
      </c>
      <c r="C84" s="12" t="s">
        <v>243</v>
      </c>
      <c r="D84" s="11" t="s">
        <v>37</v>
      </c>
      <c r="E84" s="11" t="s">
        <v>38</v>
      </c>
      <c r="F84" s="13">
        <v>300</v>
      </c>
      <c r="G84" s="59"/>
      <c r="H84" s="14">
        <f>ROUND(G84*'BDI Serviços'!$D$31,2)</f>
        <v>0</v>
      </c>
      <c r="I84" s="14">
        <f t="shared" si="6"/>
        <v>0</v>
      </c>
      <c r="J84" s="14">
        <f t="shared" si="7"/>
        <v>0</v>
      </c>
      <c r="K84" s="15">
        <v>3951</v>
      </c>
      <c r="L84" s="16"/>
      <c r="M84" s="16"/>
      <c r="N84" s="17"/>
      <c r="O84" s="18"/>
    </row>
    <row r="85" spans="1:1024" ht="22.5" x14ac:dyDescent="0.2">
      <c r="A85" s="10" t="s">
        <v>244</v>
      </c>
      <c r="B85" s="11" t="s">
        <v>245</v>
      </c>
      <c r="C85" s="12" t="s">
        <v>246</v>
      </c>
      <c r="D85" s="11" t="s">
        <v>247</v>
      </c>
      <c r="E85" s="11" t="s">
        <v>248</v>
      </c>
      <c r="F85" s="13">
        <v>20</v>
      </c>
      <c r="G85" s="59"/>
      <c r="H85" s="14">
        <f>ROUND(G85*'BDI Serviços'!$D$31,2)</f>
        <v>0</v>
      </c>
      <c r="I85" s="14">
        <f t="shared" si="6"/>
        <v>0</v>
      </c>
      <c r="J85" s="14">
        <f t="shared" si="7"/>
        <v>0</v>
      </c>
      <c r="K85" s="15">
        <v>611.4</v>
      </c>
      <c r="L85" s="16"/>
      <c r="M85" s="16"/>
      <c r="N85" s="17"/>
      <c r="O85" s="18"/>
    </row>
    <row r="86" spans="1:1024" ht="22.5" x14ac:dyDescent="0.2">
      <c r="A86" s="10" t="s">
        <v>249</v>
      </c>
      <c r="B86" s="11" t="s">
        <v>250</v>
      </c>
      <c r="C86" s="12" t="s">
        <v>251</v>
      </c>
      <c r="D86" s="11" t="s">
        <v>37</v>
      </c>
      <c r="E86" s="11" t="s">
        <v>248</v>
      </c>
      <c r="F86" s="13">
        <v>20</v>
      </c>
      <c r="G86" s="59"/>
      <c r="H86" s="14">
        <f>ROUND(G86*'BDI Serviços'!$D$31,2)</f>
        <v>0</v>
      </c>
      <c r="I86" s="14">
        <f t="shared" si="6"/>
        <v>0</v>
      </c>
      <c r="J86" s="14">
        <f t="shared" si="7"/>
        <v>0</v>
      </c>
      <c r="K86" s="15">
        <v>406.8</v>
      </c>
      <c r="L86" s="16"/>
      <c r="M86" s="16"/>
      <c r="N86" s="17"/>
      <c r="O86" s="18"/>
    </row>
    <row r="87" spans="1:1024" ht="22.5" x14ac:dyDescent="0.2">
      <c r="A87" s="10" t="s">
        <v>252</v>
      </c>
      <c r="B87" s="11" t="s">
        <v>253</v>
      </c>
      <c r="C87" s="12" t="s">
        <v>254</v>
      </c>
      <c r="D87" s="11" t="s">
        <v>37</v>
      </c>
      <c r="E87" s="11" t="s">
        <v>248</v>
      </c>
      <c r="F87" s="13">
        <v>50</v>
      </c>
      <c r="G87" s="59"/>
      <c r="H87" s="14">
        <f>ROUND(G87*'BDI Serviços'!$D$31,2)</f>
        <v>0</v>
      </c>
      <c r="I87" s="14">
        <f t="shared" si="6"/>
        <v>0</v>
      </c>
      <c r="J87" s="14">
        <f t="shared" si="7"/>
        <v>0</v>
      </c>
      <c r="K87" s="15">
        <v>152.5</v>
      </c>
      <c r="L87" s="16"/>
      <c r="M87" s="16"/>
      <c r="N87" s="17"/>
      <c r="O87" s="18"/>
    </row>
    <row r="88" spans="1:1024" ht="22.5" x14ac:dyDescent="0.2">
      <c r="A88" s="10" t="s">
        <v>255</v>
      </c>
      <c r="B88" s="11" t="s">
        <v>256</v>
      </c>
      <c r="C88" s="12" t="s">
        <v>257</v>
      </c>
      <c r="D88" s="11" t="s">
        <v>37</v>
      </c>
      <c r="E88" s="11" t="s">
        <v>248</v>
      </c>
      <c r="F88" s="13">
        <v>50</v>
      </c>
      <c r="G88" s="59"/>
      <c r="H88" s="14">
        <f>ROUND(G88*'BDI Serviços'!$D$31,2)</f>
        <v>0</v>
      </c>
      <c r="I88" s="14">
        <f t="shared" si="6"/>
        <v>0</v>
      </c>
      <c r="J88" s="14">
        <f t="shared" si="7"/>
        <v>0</v>
      </c>
      <c r="K88" s="15">
        <v>729</v>
      </c>
      <c r="L88" s="16"/>
      <c r="M88" s="16"/>
      <c r="N88" s="17"/>
      <c r="O88" s="18"/>
    </row>
    <row r="89" spans="1:1024" ht="22.5" x14ac:dyDescent="0.2">
      <c r="A89" s="10" t="s">
        <v>258</v>
      </c>
      <c r="B89" s="11" t="s">
        <v>259</v>
      </c>
      <c r="C89" s="12" t="s">
        <v>260</v>
      </c>
      <c r="D89" s="11" t="s">
        <v>37</v>
      </c>
      <c r="E89" s="11" t="s">
        <v>248</v>
      </c>
      <c r="F89" s="13">
        <v>30</v>
      </c>
      <c r="G89" s="59"/>
      <c r="H89" s="14">
        <f>ROUND(G89*'BDI Serviços'!$D$31,2)</f>
        <v>0</v>
      </c>
      <c r="I89" s="14">
        <f t="shared" si="6"/>
        <v>0</v>
      </c>
      <c r="J89" s="14">
        <f t="shared" si="7"/>
        <v>0</v>
      </c>
      <c r="K89" s="15">
        <v>1128.9000000000001</v>
      </c>
      <c r="L89" s="16"/>
      <c r="M89" s="16"/>
      <c r="N89" s="17"/>
      <c r="O89" s="18"/>
    </row>
    <row r="90" spans="1:1024" ht="22.5" x14ac:dyDescent="0.2">
      <c r="A90" s="10" t="s">
        <v>261</v>
      </c>
      <c r="B90" s="11" t="s">
        <v>262</v>
      </c>
      <c r="C90" s="12" t="s">
        <v>263</v>
      </c>
      <c r="D90" s="11" t="s">
        <v>37</v>
      </c>
      <c r="E90" s="11" t="s">
        <v>32</v>
      </c>
      <c r="F90" s="13">
        <v>10</v>
      </c>
      <c r="G90" s="59"/>
      <c r="H90" s="14">
        <f>ROUND(G90*'BDI Serviços'!$D$31,2)</f>
        <v>0</v>
      </c>
      <c r="I90" s="14">
        <f t="shared" si="6"/>
        <v>0</v>
      </c>
      <c r="J90" s="14">
        <f t="shared" si="7"/>
        <v>0</v>
      </c>
      <c r="K90" s="15">
        <v>137.69999999999999</v>
      </c>
      <c r="L90" s="16"/>
      <c r="M90" s="16"/>
      <c r="N90" s="17"/>
      <c r="O90" s="18"/>
    </row>
    <row r="91" spans="1:1024" ht="22.5" x14ac:dyDescent="0.2">
      <c r="A91" s="10" t="s">
        <v>264</v>
      </c>
      <c r="B91" s="11" t="s">
        <v>265</v>
      </c>
      <c r="C91" s="12" t="s">
        <v>266</v>
      </c>
      <c r="D91" s="11" t="s">
        <v>37</v>
      </c>
      <c r="E91" s="11" t="s">
        <v>32</v>
      </c>
      <c r="F91" s="13">
        <v>5</v>
      </c>
      <c r="G91" s="59"/>
      <c r="H91" s="14">
        <f>ROUND(G91*'BDI Serviços'!$D$31,2)</f>
        <v>0</v>
      </c>
      <c r="I91" s="14">
        <f t="shared" si="6"/>
        <v>0</v>
      </c>
      <c r="J91" s="14">
        <f t="shared" si="7"/>
        <v>0</v>
      </c>
      <c r="K91" s="15">
        <v>311</v>
      </c>
      <c r="L91" s="16"/>
      <c r="M91" s="16"/>
      <c r="N91" s="17"/>
      <c r="O91" s="18"/>
    </row>
    <row r="92" spans="1:1024" x14ac:dyDescent="0.2">
      <c r="A92" s="10" t="s">
        <v>267</v>
      </c>
      <c r="B92" s="19" t="s">
        <v>268</v>
      </c>
      <c r="C92" s="12" t="s">
        <v>269</v>
      </c>
      <c r="D92" s="11" t="s">
        <v>42</v>
      </c>
      <c r="E92" s="11" t="s">
        <v>270</v>
      </c>
      <c r="F92" s="13">
        <v>10</v>
      </c>
      <c r="G92" s="59"/>
      <c r="H92" s="14">
        <f>ROUND(G92*'BDI Serviços'!$D$31,2)</f>
        <v>0</v>
      </c>
      <c r="I92" s="14">
        <f t="shared" si="6"/>
        <v>0</v>
      </c>
      <c r="J92" s="14">
        <f t="shared" si="7"/>
        <v>0</v>
      </c>
      <c r="K92" s="15">
        <v>248.7</v>
      </c>
      <c r="L92" s="16"/>
      <c r="M92" s="16"/>
      <c r="N92" s="17"/>
      <c r="O92" s="18"/>
    </row>
    <row r="93" spans="1:1024" ht="22.5" x14ac:dyDescent="0.2">
      <c r="A93" s="10" t="s">
        <v>271</v>
      </c>
      <c r="B93" s="19" t="s">
        <v>272</v>
      </c>
      <c r="C93" s="12" t="s">
        <v>273</v>
      </c>
      <c r="D93" s="11" t="s">
        <v>42</v>
      </c>
      <c r="E93" s="11" t="s">
        <v>274</v>
      </c>
      <c r="F93" s="13">
        <v>15</v>
      </c>
      <c r="G93" s="59"/>
      <c r="H93" s="14">
        <f>ROUND(G93*'BDI Serviços'!$D$31,2)</f>
        <v>0</v>
      </c>
      <c r="I93" s="14">
        <f t="shared" si="6"/>
        <v>0</v>
      </c>
      <c r="J93" s="14">
        <f t="shared" si="7"/>
        <v>0</v>
      </c>
      <c r="K93" s="15">
        <v>1165.8</v>
      </c>
      <c r="L93" s="16"/>
      <c r="M93" s="16"/>
      <c r="N93" s="17"/>
      <c r="O93" s="18"/>
    </row>
    <row r="94" spans="1:1024" x14ac:dyDescent="0.2">
      <c r="A94" s="7">
        <v>6</v>
      </c>
      <c r="B94" s="102" t="str">
        <f>"FORNECIMENTO DE MATERIAIS E EQUIPAMENTOS – BDI REDUZIDO ("&amp;'BDI Materiais'!D31*100&amp;"%)"</f>
        <v>FORNECIMENTO DE MATERIAIS E EQUIPAMENTOS – BDI REDUZIDO (8,87%)</v>
      </c>
      <c r="C94" s="102"/>
      <c r="D94" s="102"/>
      <c r="E94" s="102"/>
      <c r="F94" s="102"/>
      <c r="G94" s="102"/>
      <c r="H94" s="102"/>
      <c r="I94" s="102"/>
      <c r="J94" s="8">
        <f>SUM(J95:J101)</f>
        <v>0</v>
      </c>
      <c r="K94" s="9">
        <v>24312.11</v>
      </c>
      <c r="L94" s="16"/>
      <c r="M94" s="16"/>
      <c r="N94" s="17"/>
      <c r="O94" s="18"/>
    </row>
    <row r="95" spans="1:1024" ht="45" x14ac:dyDescent="0.2">
      <c r="A95" s="23" t="s">
        <v>275</v>
      </c>
      <c r="B95" s="25" t="s">
        <v>276</v>
      </c>
      <c r="C95" s="12" t="s">
        <v>277</v>
      </c>
      <c r="D95" s="25" t="s">
        <v>278</v>
      </c>
      <c r="E95" s="25" t="s">
        <v>32</v>
      </c>
      <c r="F95" s="13">
        <v>8</v>
      </c>
      <c r="G95" s="59"/>
      <c r="H95" s="14">
        <f>ROUND(G95*'BDI Materiais'!$D$31,2)</f>
        <v>0</v>
      </c>
      <c r="I95" s="14">
        <f t="shared" ref="I95:I101" si="8">ROUND(G95+H95,2)</f>
        <v>0</v>
      </c>
      <c r="J95" s="14">
        <f t="shared" ref="J95:J101" si="9">ROUND(I95*F95,2)</f>
        <v>0</v>
      </c>
      <c r="K95" s="15">
        <v>2627.36</v>
      </c>
      <c r="L95" s="16"/>
      <c r="M95" s="16"/>
      <c r="N95" s="17"/>
      <c r="O95" s="18"/>
    </row>
    <row r="96" spans="1:1024" ht="45" x14ac:dyDescent="0.2">
      <c r="A96" s="23" t="s">
        <v>279</v>
      </c>
      <c r="B96" s="25" t="s">
        <v>280</v>
      </c>
      <c r="C96" s="12" t="s">
        <v>281</v>
      </c>
      <c r="D96" s="25" t="s">
        <v>278</v>
      </c>
      <c r="E96" s="25" t="s">
        <v>32</v>
      </c>
      <c r="F96" s="13">
        <v>50</v>
      </c>
      <c r="G96" s="59"/>
      <c r="H96" s="14">
        <f>ROUND(G96*'BDI Materiais'!$D$31,2)</f>
        <v>0</v>
      </c>
      <c r="I96" s="14">
        <f t="shared" si="8"/>
        <v>0</v>
      </c>
      <c r="J96" s="14">
        <f t="shared" si="9"/>
        <v>0</v>
      </c>
      <c r="K96" s="15">
        <v>3287</v>
      </c>
      <c r="L96" s="16"/>
      <c r="M96" s="16"/>
      <c r="N96" s="17"/>
      <c r="O96" s="18"/>
    </row>
    <row r="97" spans="1:1024" ht="22.5" x14ac:dyDescent="0.2">
      <c r="A97" s="23" t="s">
        <v>282</v>
      </c>
      <c r="B97" s="25" t="s">
        <v>283</v>
      </c>
      <c r="C97" s="12" t="s">
        <v>284</v>
      </c>
      <c r="D97" s="25" t="s">
        <v>278</v>
      </c>
      <c r="E97" s="25" t="s">
        <v>32</v>
      </c>
      <c r="F97" s="13">
        <v>5</v>
      </c>
      <c r="G97" s="59"/>
      <c r="H97" s="14">
        <f>ROUND(G97*'BDI Materiais'!$D$31,2)</f>
        <v>0</v>
      </c>
      <c r="I97" s="14">
        <f t="shared" si="8"/>
        <v>0</v>
      </c>
      <c r="J97" s="14">
        <f t="shared" si="9"/>
        <v>0</v>
      </c>
      <c r="K97" s="15">
        <v>767.75</v>
      </c>
      <c r="L97" s="16"/>
      <c r="M97" s="16"/>
      <c r="N97" s="17"/>
      <c r="O97" s="18"/>
    </row>
    <row r="98" spans="1:1024" ht="22.5" x14ac:dyDescent="0.2">
      <c r="A98" s="23" t="s">
        <v>285</v>
      </c>
      <c r="B98" s="11" t="s">
        <v>286</v>
      </c>
      <c r="C98" s="12" t="s">
        <v>287</v>
      </c>
      <c r="D98" s="11" t="s">
        <v>37</v>
      </c>
      <c r="E98" s="25" t="s">
        <v>32</v>
      </c>
      <c r="F98" s="13">
        <v>100</v>
      </c>
      <c r="G98" s="59"/>
      <c r="H98" s="14">
        <f>ROUND(G98*'BDI Materiais'!$D$31,2)</f>
        <v>0</v>
      </c>
      <c r="I98" s="14">
        <f t="shared" si="8"/>
        <v>0</v>
      </c>
      <c r="J98" s="14">
        <f t="shared" si="9"/>
        <v>0</v>
      </c>
      <c r="K98" s="15">
        <v>2600</v>
      </c>
      <c r="L98" s="16"/>
      <c r="M98" s="16"/>
      <c r="N98" s="17"/>
      <c r="O98" s="18"/>
    </row>
    <row r="99" spans="1:1024" ht="22.5" x14ac:dyDescent="0.2">
      <c r="A99" s="23" t="s">
        <v>288</v>
      </c>
      <c r="B99" s="11" t="s">
        <v>289</v>
      </c>
      <c r="C99" s="12" t="s">
        <v>290</v>
      </c>
      <c r="D99" s="11" t="s">
        <v>37</v>
      </c>
      <c r="E99" s="25" t="s">
        <v>32</v>
      </c>
      <c r="F99" s="13">
        <v>300</v>
      </c>
      <c r="G99" s="59"/>
      <c r="H99" s="14">
        <f>ROUND(G99*'BDI Materiais'!$D$31,2)</f>
        <v>0</v>
      </c>
      <c r="I99" s="14">
        <f t="shared" si="8"/>
        <v>0</v>
      </c>
      <c r="J99" s="14">
        <f t="shared" si="9"/>
        <v>0</v>
      </c>
      <c r="K99" s="15">
        <v>8949</v>
      </c>
      <c r="L99" s="16"/>
      <c r="M99" s="16"/>
      <c r="N99" s="17"/>
      <c r="O99" s="18"/>
    </row>
    <row r="100" spans="1:1024" s="29" customFormat="1" x14ac:dyDescent="0.2">
      <c r="A100" s="23" t="s">
        <v>291</v>
      </c>
      <c r="B100" s="25" t="s">
        <v>292</v>
      </c>
      <c r="C100" s="20" t="s">
        <v>293</v>
      </c>
      <c r="D100" s="25" t="s">
        <v>294</v>
      </c>
      <c r="E100" s="25" t="s">
        <v>32</v>
      </c>
      <c r="F100" s="13">
        <v>200</v>
      </c>
      <c r="G100" s="59"/>
      <c r="H100" s="14">
        <f>ROUND(G100*'BDI Materiais'!$D$31,2)</f>
        <v>0</v>
      </c>
      <c r="I100" s="14">
        <f t="shared" si="8"/>
        <v>0</v>
      </c>
      <c r="J100" s="14">
        <f t="shared" si="9"/>
        <v>0</v>
      </c>
      <c r="K100" s="15">
        <v>5538</v>
      </c>
      <c r="L100" s="26"/>
      <c r="M100" s="26"/>
      <c r="N100" s="27"/>
      <c r="O100" s="28"/>
      <c r="ALX100" s="30"/>
      <c r="ALY100" s="30"/>
      <c r="ALZ100" s="30"/>
      <c r="AMA100" s="30"/>
      <c r="AMB100" s="30"/>
      <c r="AMC100" s="30"/>
      <c r="AMD100" s="30"/>
      <c r="AME100" s="30"/>
      <c r="AMF100" s="30"/>
      <c r="AMG100" s="30"/>
      <c r="AMH100" s="30"/>
      <c r="AMI100" s="30"/>
      <c r="AMJ100" s="30"/>
    </row>
    <row r="101" spans="1:1024" ht="22.5" x14ac:dyDescent="0.2">
      <c r="A101" s="23" t="s">
        <v>295</v>
      </c>
      <c r="B101" s="25" t="s">
        <v>296</v>
      </c>
      <c r="C101" s="12" t="s">
        <v>297</v>
      </c>
      <c r="D101" s="25" t="s">
        <v>278</v>
      </c>
      <c r="E101" s="25" t="s">
        <v>32</v>
      </c>
      <c r="F101" s="13">
        <v>50</v>
      </c>
      <c r="G101" s="59"/>
      <c r="H101" s="14">
        <f>ROUND(G101*'BDI Materiais'!$D$31,2)</f>
        <v>0</v>
      </c>
      <c r="I101" s="14">
        <f t="shared" si="8"/>
        <v>0</v>
      </c>
      <c r="J101" s="14">
        <f t="shared" si="9"/>
        <v>0</v>
      </c>
      <c r="K101" s="15">
        <v>543</v>
      </c>
      <c r="L101" s="16"/>
      <c r="M101" s="16"/>
      <c r="N101" s="17"/>
      <c r="O101" s="18"/>
    </row>
    <row r="102" spans="1:1024" ht="13.9" customHeight="1" x14ac:dyDescent="0.2">
      <c r="A102" s="7">
        <v>7</v>
      </c>
      <c r="B102" s="102" t="s">
        <v>298</v>
      </c>
      <c r="C102" s="102"/>
      <c r="D102" s="102"/>
      <c r="E102" s="102"/>
      <c r="F102" s="102"/>
      <c r="G102" s="102"/>
      <c r="H102" s="102"/>
      <c r="I102" s="102"/>
      <c r="J102" s="8">
        <f>SUM(J103:J105)</f>
        <v>0</v>
      </c>
      <c r="K102" s="9">
        <v>11411.2</v>
      </c>
      <c r="L102" s="16"/>
      <c r="M102" s="16"/>
      <c r="N102" s="17"/>
      <c r="O102" s="18"/>
    </row>
    <row r="103" spans="1:1024" ht="22.5" x14ac:dyDescent="0.2">
      <c r="A103" s="10" t="s">
        <v>299</v>
      </c>
      <c r="B103" s="19" t="s">
        <v>300</v>
      </c>
      <c r="C103" s="12" t="s">
        <v>301</v>
      </c>
      <c r="D103" s="11" t="s">
        <v>42</v>
      </c>
      <c r="E103" s="11" t="s">
        <v>32</v>
      </c>
      <c r="F103" s="13">
        <v>10</v>
      </c>
      <c r="G103" s="59"/>
      <c r="H103" s="14">
        <f>ROUND(G103*'BDI Serviços'!$D$31,2)</f>
        <v>0</v>
      </c>
      <c r="I103" s="14">
        <f>ROUND(G103+H103,2)</f>
        <v>0</v>
      </c>
      <c r="J103" s="14">
        <f>ROUND(I103*F103,2)</f>
        <v>0</v>
      </c>
      <c r="K103" s="15">
        <v>2260.3000000000002</v>
      </c>
      <c r="L103" s="16"/>
      <c r="M103" s="16"/>
      <c r="N103" s="17"/>
      <c r="O103" s="18"/>
    </row>
    <row r="104" spans="1:1024" ht="22.5" x14ac:dyDescent="0.2">
      <c r="A104" s="10" t="s">
        <v>302</v>
      </c>
      <c r="B104" s="11" t="s">
        <v>303</v>
      </c>
      <c r="C104" s="12" t="s">
        <v>304</v>
      </c>
      <c r="D104" s="11" t="s">
        <v>247</v>
      </c>
      <c r="E104" s="11" t="s">
        <v>32</v>
      </c>
      <c r="F104" s="13">
        <v>300</v>
      </c>
      <c r="G104" s="59"/>
      <c r="H104" s="14">
        <f>ROUND(G104*'BDI Serviços'!$D$31,2)</f>
        <v>0</v>
      </c>
      <c r="I104" s="14">
        <f>ROUND(G104+H104,2)</f>
        <v>0</v>
      </c>
      <c r="J104" s="14">
        <f>ROUND(I104*F104,2)</f>
        <v>0</v>
      </c>
      <c r="K104" s="15">
        <v>5235</v>
      </c>
      <c r="L104" s="16"/>
      <c r="M104" s="16"/>
      <c r="N104" s="17"/>
      <c r="O104" s="18"/>
    </row>
    <row r="105" spans="1:1024" s="29" customFormat="1" ht="22.5" x14ac:dyDescent="0.2">
      <c r="A105" s="23" t="s">
        <v>305</v>
      </c>
      <c r="B105" s="25" t="s">
        <v>306</v>
      </c>
      <c r="C105" s="20" t="s">
        <v>307</v>
      </c>
      <c r="D105" s="25" t="s">
        <v>294</v>
      </c>
      <c r="E105" s="25" t="s">
        <v>32</v>
      </c>
      <c r="F105" s="13">
        <v>5</v>
      </c>
      <c r="G105" s="59"/>
      <c r="H105" s="14">
        <f>ROUND(G105*'BDI Serviços'!$D$31,2)</f>
        <v>0</v>
      </c>
      <c r="I105" s="14">
        <f>ROUND(G105+H105,2)</f>
        <v>0</v>
      </c>
      <c r="J105" s="14">
        <f>ROUND(I105*F105,2)</f>
        <v>0</v>
      </c>
      <c r="K105" s="15">
        <v>3915.9</v>
      </c>
      <c r="L105" s="26"/>
      <c r="M105" s="26"/>
      <c r="N105" s="27"/>
      <c r="O105" s="28"/>
      <c r="ALX105" s="30"/>
      <c r="ALY105" s="30"/>
      <c r="ALZ105" s="30"/>
      <c r="AMA105" s="30"/>
      <c r="AMB105" s="30"/>
      <c r="AMC105" s="30"/>
      <c r="AMD105" s="30"/>
      <c r="AME105" s="30"/>
      <c r="AMF105" s="30"/>
      <c r="AMG105" s="30"/>
      <c r="AMH105" s="30"/>
      <c r="AMI105" s="30"/>
      <c r="AMJ105" s="30"/>
    </row>
    <row r="106" spans="1:1024" ht="13.9" customHeight="1" x14ac:dyDescent="0.2">
      <c r="A106" s="7">
        <v>8</v>
      </c>
      <c r="B106" s="102" t="s">
        <v>308</v>
      </c>
      <c r="C106" s="102"/>
      <c r="D106" s="102"/>
      <c r="E106" s="102"/>
      <c r="F106" s="102"/>
      <c r="G106" s="102"/>
      <c r="H106" s="102"/>
      <c r="I106" s="102"/>
      <c r="J106" s="31">
        <f>SUM(J107:J108)</f>
        <v>0</v>
      </c>
      <c r="K106" s="9">
        <v>17521.599999999999</v>
      </c>
      <c r="L106" s="16"/>
      <c r="M106" s="16"/>
      <c r="N106" s="17"/>
      <c r="O106" s="18"/>
    </row>
    <row r="107" spans="1:1024" ht="33.75" x14ac:dyDescent="0.2">
      <c r="A107" s="23" t="s">
        <v>309</v>
      </c>
      <c r="B107" s="11" t="s">
        <v>310</v>
      </c>
      <c r="C107" s="20" t="s">
        <v>311</v>
      </c>
      <c r="D107" s="11" t="s">
        <v>42</v>
      </c>
      <c r="E107" s="11" t="s">
        <v>32</v>
      </c>
      <c r="F107" s="13">
        <v>80</v>
      </c>
      <c r="G107" s="59"/>
      <c r="H107" s="14">
        <f>ROUND(G107*'BDI Serviços'!$D$31,2)</f>
        <v>0</v>
      </c>
      <c r="I107" s="14">
        <f>ROUND(G107+H107,2)</f>
        <v>0</v>
      </c>
      <c r="J107" s="14">
        <f>ROUND(I107*F107,2)</f>
        <v>0</v>
      </c>
      <c r="K107" s="15">
        <v>14581.6</v>
      </c>
      <c r="L107" s="16"/>
      <c r="M107" s="16"/>
      <c r="N107" s="17"/>
      <c r="O107" s="18"/>
    </row>
    <row r="108" spans="1:1024" s="29" customFormat="1" ht="22.5" x14ac:dyDescent="0.2">
      <c r="A108" s="23" t="s">
        <v>312</v>
      </c>
      <c r="B108" s="25" t="s">
        <v>313</v>
      </c>
      <c r="C108" s="20" t="s">
        <v>314</v>
      </c>
      <c r="D108" s="25" t="s">
        <v>42</v>
      </c>
      <c r="E108" s="25" t="s">
        <v>32</v>
      </c>
      <c r="F108" s="13">
        <v>250</v>
      </c>
      <c r="G108" s="59"/>
      <c r="H108" s="14">
        <f>ROUND(G108*'BDI Serviços'!$D$31,2)</f>
        <v>0</v>
      </c>
      <c r="I108" s="14">
        <f>ROUND(G108+H108,2)</f>
        <v>0</v>
      </c>
      <c r="J108" s="14">
        <f>ROUND(I108*F108,2)</f>
        <v>0</v>
      </c>
      <c r="K108" s="15">
        <v>2940</v>
      </c>
      <c r="L108" s="26"/>
      <c r="M108" s="26"/>
      <c r="N108" s="27"/>
      <c r="O108" s="28"/>
      <c r="ALX108" s="30"/>
      <c r="ALY108" s="30"/>
      <c r="ALZ108" s="30"/>
      <c r="AMA108" s="30"/>
      <c r="AMB108" s="30"/>
      <c r="AMC108" s="30"/>
      <c r="AMD108" s="30"/>
      <c r="AME108" s="30"/>
      <c r="AMF108" s="30"/>
      <c r="AMG108" s="30"/>
      <c r="AMH108" s="30"/>
      <c r="AMI108" s="30"/>
      <c r="AMJ108" s="30"/>
    </row>
    <row r="109" spans="1:1024" ht="13.9" customHeight="1" x14ac:dyDescent="0.2">
      <c r="A109" s="7">
        <v>9</v>
      </c>
      <c r="B109" s="102" t="s">
        <v>315</v>
      </c>
      <c r="C109" s="102"/>
      <c r="D109" s="102"/>
      <c r="E109" s="102"/>
      <c r="F109" s="102"/>
      <c r="G109" s="102"/>
      <c r="H109" s="102"/>
      <c r="I109" s="102"/>
      <c r="J109" s="8">
        <f>SUM(J110:J111)</f>
        <v>0</v>
      </c>
      <c r="K109" s="9">
        <v>40238.25</v>
      </c>
      <c r="L109" s="16"/>
      <c r="M109" s="16"/>
      <c r="N109" s="17"/>
      <c r="O109" s="18"/>
    </row>
    <row r="110" spans="1:1024" x14ac:dyDescent="0.2">
      <c r="A110" s="10" t="s">
        <v>316</v>
      </c>
      <c r="B110" s="11" t="s">
        <v>317</v>
      </c>
      <c r="C110" s="12" t="s">
        <v>318</v>
      </c>
      <c r="D110" s="11" t="s">
        <v>247</v>
      </c>
      <c r="E110" s="11" t="s">
        <v>319</v>
      </c>
      <c r="F110" s="13">
        <v>30000</v>
      </c>
      <c r="G110" s="59"/>
      <c r="H110" s="14">
        <f>ROUND(G110*'BDI Serviços'!$D$31,2)</f>
        <v>0</v>
      </c>
      <c r="I110" s="14">
        <f>ROUND(G110+H110,2)</f>
        <v>0</v>
      </c>
      <c r="J110" s="14">
        <f>ROUND(I110*F110,2)</f>
        <v>0</v>
      </c>
      <c r="K110" s="15">
        <v>35700</v>
      </c>
      <c r="L110" s="16"/>
      <c r="M110" s="16"/>
      <c r="N110" s="17"/>
      <c r="O110" s="18"/>
    </row>
    <row r="111" spans="1:1024" x14ac:dyDescent="0.2">
      <c r="A111" s="10" t="s">
        <v>320</v>
      </c>
      <c r="B111" s="32" t="s">
        <v>321</v>
      </c>
      <c r="C111" s="12" t="s">
        <v>322</v>
      </c>
      <c r="D111" s="11" t="s">
        <v>247</v>
      </c>
      <c r="E111" s="11" t="s">
        <v>32</v>
      </c>
      <c r="F111" s="13">
        <v>45</v>
      </c>
      <c r="G111" s="59"/>
      <c r="H111" s="14">
        <f>ROUND(G111*'BDI Serviços'!$D$31,2)</f>
        <v>0</v>
      </c>
      <c r="I111" s="14">
        <f>ROUND(G111+H111,2)</f>
        <v>0</v>
      </c>
      <c r="J111" s="14">
        <f>ROUND(I111*F111,2)</f>
        <v>0</v>
      </c>
      <c r="K111" s="15">
        <v>4538.25</v>
      </c>
      <c r="L111" s="16"/>
      <c r="M111" s="16"/>
      <c r="N111" s="17"/>
      <c r="O111" s="18"/>
    </row>
    <row r="112" spans="1:1024" ht="13.9" customHeight="1" x14ac:dyDescent="0.2">
      <c r="A112" s="103" t="s">
        <v>323</v>
      </c>
      <c r="B112" s="103"/>
      <c r="C112" s="103"/>
      <c r="D112" s="103"/>
      <c r="E112" s="103"/>
      <c r="F112" s="103"/>
      <c r="G112" s="104" t="s">
        <v>324</v>
      </c>
      <c r="H112" s="104"/>
      <c r="I112" s="104"/>
      <c r="J112" s="33">
        <f>F12*G12+F14*G14+F15*G15+F16*G16+F17*G17+F18*G18+F19*G19+F20*G20+F21*G21+F22*G22+F23*G23+F24*G24+F25*G25+F26*G26+F27*G27+F28*G28+F29*G29+F31*G31+F32*G32+F33*G33+F34*G34+F35*G35+F36*G36+F37*G37+F38*G38+F39*G39+F40*G40+F41*G41+F42*G42+F43*G43+F44*G44+F45*G45+F46*G46+F47*G47+F48*G48+F49*G49+F50*G50+F51*G51+F52*G52+F54*G54+F55*G55+F56*G56+F57*G57+F58*G58+F59*G59+F60*G60+F61*G61+F62*G62+F63*G63+F64*G64+F65*G65+F66*G66+F67*G67+F68*G68+F69*G69+F70*G70+F71*G71+F72*G72+F73*G73+F74*G74+F75*G75+F76*G76+F77*G77+F78*G78+F79*G79+F80*G80+F81*G81+F83*G83+F84*G84+F85*G85+F86*G86+F87*G87+F88*G88+F89*G89+F90*G90+F91*G91+F92*G92+F93*G93+F95*G95+F96*G96+F97*G97+F98*G98+F99*G99+F100*G100+F101*G101+F103*G103+F104*G104+F105*G105+F107*G107+F108*G108+F110*G110+F111*G111</f>
        <v>233.94</v>
      </c>
      <c r="K112" s="34">
        <v>316056.67</v>
      </c>
      <c r="L112" s="16"/>
      <c r="M112" s="16"/>
      <c r="N112" s="17"/>
      <c r="O112" s="18"/>
    </row>
    <row r="113" spans="1:14" ht="13.9" customHeight="1" x14ac:dyDescent="0.2">
      <c r="A113" s="103"/>
      <c r="B113" s="103"/>
      <c r="C113" s="103"/>
      <c r="D113" s="103"/>
      <c r="E113" s="103"/>
      <c r="F113" s="103"/>
      <c r="G113" s="105" t="s">
        <v>325</v>
      </c>
      <c r="H113" s="105"/>
      <c r="I113" s="105"/>
      <c r="J113" s="33">
        <f>F12*H12+F14*H14+F15*H15+F16*H16+F17*H17+F18*H18+F19*H19+F20*H20+F21*H21+F22*H22+F23*H23+F24*H24+F25*H25+F26*H26+F27*H27+F28*H28+F29*H29+F31*H31+F32*H32+F33*H33+F34*H34+F35*H35+F36*H36+F37*H37+F38*H38+F39*H39+F40*H40+F41*H41+F42*H42+F43*H43+F44*H44+F45*H45+F46*H46+F47*H47+F48*H48+F49*H49+F50*H50+F51*H51+F52*H52+F54*H54+F55*H55+F56*H56+F57*H57+F58*H58+F59*H59+F60*H60+F61*H61+F62*H62+F63*H63+F64*H64+F65*H65+F66*H66+F67*H67+F68*H68+F69*H69+F70*H70+F71*H71+F72*H72+F73*H73+F74*H74+F75*H75+F76*H76+F77*H77+F78*H78+F79*H79+F80*H80+F81*H81+F83*H83+F84*H84+F85*H85+F86*H86+F87*H87+F88*H88+F89*H89+F90*H90+F91*H91+F92*H92+F93*H93+F95*H95+F96*H96+F97*H97+F98*H98+F99*H99+F100*H100+F101*H101+F103*H103+F104*H104+F105*H105+F107*H107+F108*H108+F110*H110+F111*H111</f>
        <v>32.99</v>
      </c>
      <c r="K113" s="34">
        <v>94480.29</v>
      </c>
      <c r="L113" s="16"/>
      <c r="M113" s="16"/>
      <c r="N113" s="35"/>
    </row>
    <row r="114" spans="1:14" ht="13.9" customHeight="1" x14ac:dyDescent="0.2">
      <c r="A114" s="103"/>
      <c r="B114" s="103"/>
      <c r="C114" s="103"/>
      <c r="D114" s="103"/>
      <c r="E114" s="103"/>
      <c r="F114" s="103"/>
      <c r="G114" s="105" t="s">
        <v>326</v>
      </c>
      <c r="H114" s="105"/>
      <c r="I114" s="105"/>
      <c r="J114" s="33">
        <f>J109+J106+J102+J94+J82+J53+J30+J13+J11</f>
        <v>266.93</v>
      </c>
      <c r="K114" s="34">
        <v>410536.96000000002</v>
      </c>
      <c r="L114" s="16"/>
      <c r="M114" s="16"/>
    </row>
    <row r="115" spans="1:14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</row>
    <row r="116" spans="1:14" ht="13.9" customHeight="1" x14ac:dyDescent="0.2">
      <c r="A116" s="100" t="s">
        <v>327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1:14" x14ac:dyDescent="0.2">
      <c r="A117" s="101" t="s">
        <v>328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33">
        <f>J114-J12</f>
        <v>0</v>
      </c>
    </row>
    <row r="118" spans="1:14" x14ac:dyDescent="0.2">
      <c r="A118" s="101" t="s">
        <v>329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33">
        <f>K114-K12</f>
        <v>410231.60000000003</v>
      </c>
    </row>
    <row r="119" spans="1:14" x14ac:dyDescent="0.2">
      <c r="A119" s="101" t="s">
        <v>330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36">
        <f>1 - K117/K118</f>
        <v>1</v>
      </c>
    </row>
    <row r="120" spans="1:14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2"/>
      <c r="K120" s="63"/>
    </row>
    <row r="121" spans="1:14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2"/>
      <c r="K121" s="63"/>
    </row>
    <row r="122" spans="1:14" x14ac:dyDescent="0.2">
      <c r="A122" s="96" t="s">
        <v>331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1:14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2"/>
      <c r="K123" s="63"/>
    </row>
    <row r="124" spans="1:14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2"/>
      <c r="K124" s="63"/>
    </row>
    <row r="125" spans="1:14" x14ac:dyDescent="0.2">
      <c r="A125" s="60"/>
      <c r="B125" s="61"/>
      <c r="C125" s="64"/>
      <c r="D125" s="97" t="s">
        <v>332</v>
      </c>
      <c r="E125" s="97"/>
      <c r="F125" s="97"/>
      <c r="G125" s="97"/>
      <c r="H125" s="65"/>
      <c r="I125" s="65"/>
      <c r="J125" s="62"/>
      <c r="K125" s="63"/>
    </row>
    <row r="126" spans="1:14" x14ac:dyDescent="0.2">
      <c r="A126" s="60"/>
      <c r="B126" s="61"/>
      <c r="C126" s="66"/>
      <c r="D126" s="98" t="s">
        <v>333</v>
      </c>
      <c r="E126" s="98"/>
      <c r="F126" s="98"/>
      <c r="G126" s="98"/>
      <c r="H126" s="67"/>
      <c r="I126" s="67"/>
      <c r="J126" s="62"/>
      <c r="K126" s="63"/>
    </row>
    <row r="127" spans="1:14" x14ac:dyDescent="0.2">
      <c r="A127" s="60"/>
      <c r="B127" s="61"/>
      <c r="C127" s="68"/>
      <c r="D127" s="98" t="s">
        <v>334</v>
      </c>
      <c r="E127" s="98"/>
      <c r="F127" s="98"/>
      <c r="G127" s="98"/>
      <c r="H127" s="69"/>
      <c r="I127" s="69"/>
      <c r="J127" s="62"/>
      <c r="K127" s="63"/>
    </row>
    <row r="128" spans="1:14" x14ac:dyDescent="0.2">
      <c r="A128" s="60"/>
      <c r="B128" s="61"/>
      <c r="C128" s="68"/>
      <c r="D128" s="61"/>
      <c r="E128" s="61"/>
      <c r="F128" s="69"/>
      <c r="G128" s="69"/>
      <c r="H128" s="69"/>
      <c r="I128" s="69"/>
      <c r="J128" s="62"/>
      <c r="K128" s="63"/>
    </row>
    <row r="129" spans="1:11" x14ac:dyDescent="0.2">
      <c r="A129" s="70"/>
      <c r="B129" s="71"/>
      <c r="C129" s="72"/>
      <c r="D129" s="71"/>
      <c r="E129" s="71"/>
      <c r="F129" s="71"/>
      <c r="G129" s="71"/>
      <c r="H129" s="71"/>
      <c r="I129" s="71"/>
      <c r="J129" s="71"/>
      <c r="K129" s="73"/>
    </row>
  </sheetData>
  <mergeCells count="55">
    <mergeCell ref="A1:K1"/>
    <mergeCell ref="A2:B2"/>
    <mergeCell ref="C2:I2"/>
    <mergeCell ref="J2:K6"/>
    <mergeCell ref="A3:B3"/>
    <mergeCell ref="C3:E3"/>
    <mergeCell ref="F3:G3"/>
    <mergeCell ref="H3:I3"/>
    <mergeCell ref="A4:B4"/>
    <mergeCell ref="C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I7:J7"/>
    <mergeCell ref="A8:K8"/>
    <mergeCell ref="A9:A10"/>
    <mergeCell ref="B9:B10"/>
    <mergeCell ref="C9:C10"/>
    <mergeCell ref="D9:D10"/>
    <mergeCell ref="E9:E10"/>
    <mergeCell ref="F9:F10"/>
    <mergeCell ref="G9:G10"/>
    <mergeCell ref="H9:H10"/>
    <mergeCell ref="J9:J10"/>
    <mergeCell ref="K9:K10"/>
    <mergeCell ref="B11:I11"/>
    <mergeCell ref="B13:I13"/>
    <mergeCell ref="B30:I30"/>
    <mergeCell ref="B53:I53"/>
    <mergeCell ref="B82:I82"/>
    <mergeCell ref="B94:I94"/>
    <mergeCell ref="B102:I102"/>
    <mergeCell ref="B106:I106"/>
    <mergeCell ref="B109:I109"/>
    <mergeCell ref="A112:F114"/>
    <mergeCell ref="G112:I112"/>
    <mergeCell ref="G113:I113"/>
    <mergeCell ref="G114:I114"/>
    <mergeCell ref="A122:K122"/>
    <mergeCell ref="D125:G125"/>
    <mergeCell ref="D126:G126"/>
    <mergeCell ref="D127:G127"/>
    <mergeCell ref="A115:K115"/>
    <mergeCell ref="A116:K116"/>
    <mergeCell ref="A117:J117"/>
    <mergeCell ref="A118:J118"/>
    <mergeCell ref="A119:J119"/>
  </mergeCells>
  <printOptions horizontalCentered="1"/>
  <pageMargins left="0.15763888888888899" right="0.15763888888888899" top="0.39374999999999999" bottom="0.27569444444444402" header="0.51180555555555496" footer="0.51180555555555496"/>
  <pageSetup paperSize="9" scale="6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view="pageBreakPreview" zoomScale="120" zoomScaleNormal="120" zoomScalePageLayoutView="120" workbookViewId="0">
      <selection activeCell="C2" sqref="C2:D5"/>
    </sheetView>
  </sheetViews>
  <sheetFormatPr defaultColWidth="8" defaultRowHeight="14.25" x14ac:dyDescent="0.2"/>
  <cols>
    <col min="1" max="1" width="9" customWidth="1"/>
    <col min="2" max="2" width="79.75" customWidth="1"/>
    <col min="3" max="3" width="12.5" customWidth="1"/>
    <col min="4" max="4" width="12.625" customWidth="1"/>
    <col min="5" max="5" width="32.875" customWidth="1"/>
    <col min="6" max="6" width="44.875" customWidth="1"/>
    <col min="7" max="7" width="42.25" customWidth="1"/>
  </cols>
  <sheetData>
    <row r="1" spans="1:8" ht="17.45" customHeight="1" x14ac:dyDescent="0.25">
      <c r="A1" s="134" t="s">
        <v>335</v>
      </c>
      <c r="B1" s="134"/>
      <c r="C1" s="134"/>
      <c r="D1" s="134"/>
    </row>
    <row r="2" spans="1:8" ht="34.700000000000003" customHeight="1" x14ac:dyDescent="0.2">
      <c r="A2" s="37" t="s">
        <v>336</v>
      </c>
      <c r="B2" s="38" t="str">
        <f>'Orçamento Sintético'!C2</f>
        <v>Contratação de empresa especializada para prestar serviço de natureza continuada de instalação, ampliação e manutenção do cabeamento estruturado e das instalações elétricas estabilizadas e ininterruptas</v>
      </c>
      <c r="C2" s="135" t="s">
        <v>3</v>
      </c>
      <c r="D2" s="135"/>
    </row>
    <row r="3" spans="1:8" x14ac:dyDescent="0.2">
      <c r="A3" s="40" t="s">
        <v>7</v>
      </c>
      <c r="B3" s="41">
        <f>'Orçamento Sintético'!C4</f>
        <v>0</v>
      </c>
      <c r="C3" s="135"/>
      <c r="D3" s="135"/>
    </row>
    <row r="4" spans="1:8" x14ac:dyDescent="0.2">
      <c r="A4" s="37" t="s">
        <v>10</v>
      </c>
      <c r="B4" s="41">
        <f>'Orçamento Sintético'!C6</f>
        <v>0</v>
      </c>
      <c r="C4" s="135"/>
      <c r="D4" s="135"/>
    </row>
    <row r="5" spans="1:8" x14ac:dyDescent="0.2">
      <c r="A5" s="37" t="s">
        <v>337</v>
      </c>
      <c r="B5" s="41">
        <f>'Orçamento Sintético'!H6</f>
        <v>0</v>
      </c>
      <c r="C5" s="135"/>
      <c r="D5" s="135"/>
      <c r="G5" s="42"/>
      <c r="H5" s="42"/>
    </row>
    <row r="6" spans="1:8" x14ac:dyDescent="0.2">
      <c r="A6" s="132"/>
      <c r="B6" s="132"/>
      <c r="C6" s="132"/>
      <c r="D6" s="132"/>
      <c r="G6" s="42"/>
      <c r="H6" s="42"/>
    </row>
    <row r="7" spans="1:8" x14ac:dyDescent="0.2">
      <c r="A7" s="43" t="s">
        <v>16</v>
      </c>
      <c r="B7" s="44" t="s">
        <v>338</v>
      </c>
      <c r="C7" s="45" t="s">
        <v>339</v>
      </c>
      <c r="D7" s="46" t="s">
        <v>340</v>
      </c>
      <c r="G7" s="42"/>
      <c r="H7" s="42"/>
    </row>
    <row r="8" spans="1:8" x14ac:dyDescent="0.2">
      <c r="A8" s="133"/>
      <c r="B8" s="133"/>
      <c r="C8" s="133"/>
      <c r="D8" s="133"/>
      <c r="G8" s="42"/>
      <c r="H8" s="42"/>
    </row>
    <row r="9" spans="1:8" x14ac:dyDescent="0.2">
      <c r="A9" s="43" t="s">
        <v>341</v>
      </c>
      <c r="B9" s="47" t="s">
        <v>342</v>
      </c>
      <c r="C9" s="45" t="s">
        <v>339</v>
      </c>
      <c r="D9" s="46" t="s">
        <v>343</v>
      </c>
    </row>
    <row r="10" spans="1:8" x14ac:dyDescent="0.2">
      <c r="A10" s="43" t="s">
        <v>344</v>
      </c>
      <c r="B10" s="47" t="s">
        <v>345</v>
      </c>
      <c r="C10" s="39" t="s">
        <v>346</v>
      </c>
      <c r="D10" s="48">
        <v>0.65</v>
      </c>
    </row>
    <row r="11" spans="1:8" x14ac:dyDescent="0.2">
      <c r="A11" s="49" t="s">
        <v>347</v>
      </c>
      <c r="B11" s="47" t="s">
        <v>348</v>
      </c>
      <c r="C11" s="39" t="s">
        <v>349</v>
      </c>
      <c r="D11" s="48">
        <v>3</v>
      </c>
    </row>
    <row r="12" spans="1:8" x14ac:dyDescent="0.2">
      <c r="A12" s="43" t="s">
        <v>350</v>
      </c>
      <c r="B12" s="50" t="s">
        <v>351</v>
      </c>
      <c r="C12" s="51" t="s">
        <v>352</v>
      </c>
      <c r="D12" s="52">
        <v>4.21</v>
      </c>
    </row>
    <row r="13" spans="1:8" x14ac:dyDescent="0.2">
      <c r="A13" s="43" t="s">
        <v>353</v>
      </c>
      <c r="B13" s="47" t="s">
        <v>354</v>
      </c>
      <c r="C13" s="39" t="s">
        <v>355</v>
      </c>
      <c r="D13" s="48">
        <v>4.5</v>
      </c>
    </row>
    <row r="14" spans="1:8" ht="13.9" customHeight="1" x14ac:dyDescent="0.2">
      <c r="A14" s="131" t="s">
        <v>356</v>
      </c>
      <c r="B14" s="131"/>
      <c r="C14" s="131"/>
      <c r="D14" s="48">
        <f>SUM(D10:D13)</f>
        <v>12.36</v>
      </c>
    </row>
    <row r="15" spans="1:8" x14ac:dyDescent="0.2">
      <c r="A15" s="133"/>
      <c r="B15" s="133"/>
      <c r="C15" s="133"/>
      <c r="D15" s="133"/>
    </row>
    <row r="16" spans="1:8" x14ac:dyDescent="0.2">
      <c r="A16" s="49" t="s">
        <v>357</v>
      </c>
      <c r="B16" s="47" t="s">
        <v>358</v>
      </c>
      <c r="C16" s="45" t="s">
        <v>339</v>
      </c>
      <c r="D16" s="46" t="s">
        <v>343</v>
      </c>
    </row>
    <row r="17" spans="1:8" x14ac:dyDescent="0.2">
      <c r="A17" s="43" t="s">
        <v>359</v>
      </c>
      <c r="B17" s="47" t="s">
        <v>360</v>
      </c>
      <c r="C17" s="39" t="s">
        <v>361</v>
      </c>
      <c r="D17" s="74"/>
    </row>
    <row r="18" spans="1:8" x14ac:dyDescent="0.2">
      <c r="A18" s="43" t="s">
        <v>362</v>
      </c>
      <c r="B18" s="47" t="s">
        <v>363</v>
      </c>
      <c r="C18" s="39" t="s">
        <v>364</v>
      </c>
      <c r="D18" s="74"/>
    </row>
    <row r="19" spans="1:8" x14ac:dyDescent="0.2">
      <c r="A19" s="43" t="s">
        <v>365</v>
      </c>
      <c r="B19" s="47" t="s">
        <v>366</v>
      </c>
      <c r="C19" s="39" t="s">
        <v>367</v>
      </c>
      <c r="D19" s="74"/>
    </row>
    <row r="20" spans="1:8" x14ac:dyDescent="0.2">
      <c r="A20" s="43" t="s">
        <v>368</v>
      </c>
      <c r="B20" s="47" t="s">
        <v>369</v>
      </c>
      <c r="C20" s="39" t="s">
        <v>367</v>
      </c>
      <c r="D20" s="74"/>
    </row>
    <row r="21" spans="1:8" ht="13.9" customHeight="1" x14ac:dyDescent="0.2">
      <c r="A21" s="131" t="s">
        <v>356</v>
      </c>
      <c r="B21" s="131"/>
      <c r="C21" s="131"/>
      <c r="D21" s="48">
        <f>SUM(D17:D20)</f>
        <v>0</v>
      </c>
    </row>
    <row r="22" spans="1:8" x14ac:dyDescent="0.2">
      <c r="A22" s="132"/>
      <c r="B22" s="132"/>
      <c r="C22" s="132"/>
      <c r="D22" s="132"/>
    </row>
    <row r="23" spans="1:8" x14ac:dyDescent="0.2">
      <c r="A23" s="43" t="s">
        <v>370</v>
      </c>
      <c r="B23" s="47" t="s">
        <v>371</v>
      </c>
      <c r="C23" s="45" t="s">
        <v>339</v>
      </c>
      <c r="D23" s="46" t="s">
        <v>343</v>
      </c>
    </row>
    <row r="24" spans="1:8" x14ac:dyDescent="0.2">
      <c r="A24" s="43" t="s">
        <v>372</v>
      </c>
      <c r="B24" s="50" t="s">
        <v>373</v>
      </c>
      <c r="C24" s="51" t="s">
        <v>374</v>
      </c>
      <c r="D24" s="75"/>
    </row>
    <row r="25" spans="1:8" ht="13.9" customHeight="1" x14ac:dyDescent="0.2">
      <c r="A25" s="131" t="s">
        <v>356</v>
      </c>
      <c r="B25" s="131"/>
      <c r="C25" s="131"/>
      <c r="D25" s="48">
        <f>SUM(D24)</f>
        <v>0</v>
      </c>
    </row>
    <row r="26" spans="1:8" x14ac:dyDescent="0.2">
      <c r="A26" s="132"/>
      <c r="B26" s="132"/>
      <c r="C26" s="132"/>
      <c r="D26" s="132"/>
    </row>
    <row r="27" spans="1:8" x14ac:dyDescent="0.2">
      <c r="A27" s="43" t="s">
        <v>375</v>
      </c>
      <c r="B27" s="53" t="s">
        <v>376</v>
      </c>
      <c r="C27" s="45" t="s">
        <v>339</v>
      </c>
      <c r="D27" s="46" t="s">
        <v>343</v>
      </c>
    </row>
    <row r="28" spans="1:8" x14ac:dyDescent="0.2">
      <c r="A28" s="43" t="s">
        <v>377</v>
      </c>
      <c r="B28" s="47" t="s">
        <v>378</v>
      </c>
      <c r="C28" s="39" t="s">
        <v>379</v>
      </c>
      <c r="D28" s="76"/>
    </row>
    <row r="29" spans="1:8" ht="13.9" customHeight="1" x14ac:dyDescent="0.2">
      <c r="A29" s="131" t="s">
        <v>356</v>
      </c>
      <c r="B29" s="131"/>
      <c r="C29" s="131"/>
      <c r="D29" s="48">
        <f>SUM(D28)</f>
        <v>0</v>
      </c>
    </row>
    <row r="30" spans="1:8" x14ac:dyDescent="0.2">
      <c r="A30" s="132"/>
      <c r="B30" s="132"/>
      <c r="C30" s="132"/>
      <c r="D30" s="132"/>
      <c r="H30">
        <v>0.52</v>
      </c>
    </row>
    <row r="31" spans="1:8" ht="13.9" customHeight="1" x14ac:dyDescent="0.2">
      <c r="A31" s="131" t="s">
        <v>380</v>
      </c>
      <c r="B31" s="131"/>
      <c r="C31" s="131"/>
      <c r="D31" s="54">
        <f>ROUNDDOWN((1+(D21/100))*(1+D25/100)*(1+D29/100)/(1-D14/100) -1,4)</f>
        <v>0.14099999999999999</v>
      </c>
      <c r="H31">
        <v>0.47</v>
      </c>
    </row>
    <row r="32" spans="1:8" x14ac:dyDescent="0.2">
      <c r="A32" s="128"/>
      <c r="B32" s="128"/>
      <c r="C32" s="55"/>
      <c r="D32" s="56"/>
      <c r="H32">
        <v>0.56999999999999995</v>
      </c>
    </row>
    <row r="33" spans="1:8" ht="16.5" x14ac:dyDescent="0.25">
      <c r="A33" s="129" t="s">
        <v>381</v>
      </c>
      <c r="B33" s="129"/>
      <c r="C33" s="55"/>
      <c r="D33" s="56"/>
      <c r="H33">
        <v>0.5</v>
      </c>
    </row>
    <row r="34" spans="1:8" x14ac:dyDescent="0.2">
      <c r="A34" s="130" t="s">
        <v>382</v>
      </c>
      <c r="B34" s="130"/>
      <c r="C34" s="55"/>
      <c r="D34" s="56"/>
      <c r="H34">
        <v>0.46</v>
      </c>
    </row>
    <row r="35" spans="1:8" x14ac:dyDescent="0.2">
      <c r="A35" s="128"/>
      <c r="B35" s="128"/>
      <c r="C35" s="55"/>
      <c r="D35" s="56"/>
      <c r="H35">
        <v>0.48</v>
      </c>
    </row>
    <row r="36" spans="1:8" ht="16.5" x14ac:dyDescent="0.25">
      <c r="A36" s="129" t="s">
        <v>383</v>
      </c>
      <c r="B36" s="129"/>
      <c r="C36" s="55"/>
      <c r="D36" s="56"/>
      <c r="H36">
        <v>0.38</v>
      </c>
    </row>
    <row r="37" spans="1:8" x14ac:dyDescent="0.2">
      <c r="A37" s="130" t="s">
        <v>384</v>
      </c>
      <c r="B37" s="130"/>
      <c r="C37" s="55"/>
      <c r="D37" s="56"/>
      <c r="H37">
        <v>0.37</v>
      </c>
    </row>
    <row r="38" spans="1:8" x14ac:dyDescent="0.2">
      <c r="A38" s="130" t="s">
        <v>385</v>
      </c>
      <c r="B38" s="130"/>
      <c r="C38" s="55"/>
      <c r="D38" s="56"/>
      <c r="H38">
        <v>0.38</v>
      </c>
    </row>
    <row r="39" spans="1:8" x14ac:dyDescent="0.2">
      <c r="A39" s="127" t="s">
        <v>386</v>
      </c>
      <c r="B39" s="127"/>
      <c r="C39" s="55"/>
      <c r="D39" s="56"/>
    </row>
    <row r="40" spans="1:8" x14ac:dyDescent="0.2">
      <c r="A40" s="128"/>
      <c r="B40" s="128"/>
      <c r="C40" s="55"/>
      <c r="D40" s="56"/>
      <c r="H40">
        <v>0.28999999999999998</v>
      </c>
    </row>
    <row r="41" spans="1:8" ht="16.5" x14ac:dyDescent="0.25">
      <c r="A41" s="129" t="s">
        <v>387</v>
      </c>
      <c r="B41" s="129"/>
      <c r="C41" s="55"/>
      <c r="D41" s="56"/>
      <c r="H41">
        <v>0.34</v>
      </c>
    </row>
    <row r="42" spans="1:8" ht="13.9" customHeight="1" x14ac:dyDescent="0.2">
      <c r="A42" s="126" t="s">
        <v>388</v>
      </c>
      <c r="B42" s="126"/>
      <c r="C42" s="55"/>
      <c r="D42" s="56"/>
    </row>
    <row r="43" spans="1:8" ht="13.9" customHeight="1" x14ac:dyDescent="0.2">
      <c r="A43" s="126" t="s">
        <v>389</v>
      </c>
      <c r="B43" s="126"/>
      <c r="C43" s="55"/>
      <c r="D43" s="56"/>
    </row>
    <row r="44" spans="1:8" ht="13.9" customHeight="1" x14ac:dyDescent="0.2">
      <c r="A44" s="126" t="s">
        <v>390</v>
      </c>
      <c r="B44" s="126"/>
      <c r="C44" s="55"/>
      <c r="D44" s="56"/>
    </row>
    <row r="45" spans="1:8" ht="13.9" customHeight="1" x14ac:dyDescent="0.2">
      <c r="A45" s="126" t="s">
        <v>391</v>
      </c>
      <c r="B45" s="126"/>
      <c r="C45" s="55"/>
      <c r="D45" s="56"/>
    </row>
    <row r="46" spans="1:8" ht="23.45" customHeight="1" x14ac:dyDescent="0.2">
      <c r="A46" s="126" t="s">
        <v>392</v>
      </c>
      <c r="B46" s="126"/>
      <c r="C46" s="55"/>
      <c r="D46" s="56"/>
    </row>
    <row r="47" spans="1:8" ht="13.9" customHeight="1" x14ac:dyDescent="0.2">
      <c r="A47" s="126" t="s">
        <v>393</v>
      </c>
      <c r="B47" s="126"/>
      <c r="C47" s="55"/>
      <c r="D47" s="56"/>
    </row>
    <row r="48" spans="1:8" ht="23.45" customHeight="1" x14ac:dyDescent="0.2">
      <c r="A48" s="126" t="s">
        <v>394</v>
      </c>
      <c r="B48" s="126"/>
      <c r="C48" s="55"/>
      <c r="D48" s="56"/>
    </row>
    <row r="49" spans="1:7" ht="13.9" customHeight="1" x14ac:dyDescent="0.2">
      <c r="A49" s="126" t="s">
        <v>395</v>
      </c>
      <c r="B49" s="126"/>
      <c r="C49" s="55"/>
      <c r="D49" s="56"/>
      <c r="G49" s="57">
        <f>(1.04870834905043^(22/252))-1</f>
        <v>4.1606306551416061E-3</v>
      </c>
    </row>
    <row r="50" spans="1:7" ht="13.9" customHeight="1" x14ac:dyDescent="0.2">
      <c r="A50" s="126" t="s">
        <v>396</v>
      </c>
      <c r="B50" s="126"/>
      <c r="C50" s="55"/>
      <c r="D50" s="56"/>
      <c r="G50" s="58"/>
    </row>
    <row r="51" spans="1:7" x14ac:dyDescent="0.2">
      <c r="A51" s="77"/>
      <c r="B51" s="78"/>
      <c r="C51" s="79"/>
      <c r="D51" s="80"/>
    </row>
    <row r="52" spans="1:7" x14ac:dyDescent="0.2">
      <c r="A52" s="77"/>
      <c r="B52" s="78"/>
      <c r="C52" s="79"/>
      <c r="D52" s="80"/>
    </row>
    <row r="53" spans="1:7" x14ac:dyDescent="0.2">
      <c r="A53" s="77"/>
      <c r="B53" s="81" t="str">
        <f>'Orçamento Sintético'!A122</f>
        <v xml:space="preserve">                                      Belo Horizonte - MG, ____ de _______________ de 2021.</v>
      </c>
      <c r="C53" s="79"/>
      <c r="D53" s="80"/>
    </row>
    <row r="54" spans="1:7" x14ac:dyDescent="0.2">
      <c r="A54" s="77"/>
      <c r="B54" s="78"/>
      <c r="C54" s="79"/>
      <c r="D54" s="80"/>
    </row>
    <row r="55" spans="1:7" x14ac:dyDescent="0.2">
      <c r="A55" s="77"/>
      <c r="B55" s="64" t="s">
        <v>332</v>
      </c>
      <c r="C55" s="79"/>
      <c r="D55" s="80"/>
    </row>
    <row r="56" spans="1:7" x14ac:dyDescent="0.2">
      <c r="A56" s="77"/>
      <c r="B56" s="66" t="str">
        <f>'Orçamento Sintético'!D126</f>
        <v>NOME E ASSINATURA DO PROPONENTE</v>
      </c>
      <c r="C56" s="79"/>
      <c r="D56" s="80"/>
    </row>
    <row r="57" spans="1:7" x14ac:dyDescent="0.2">
      <c r="A57" s="77"/>
      <c r="B57" s="66" t="str">
        <f>'Orçamento Sintético'!D127</f>
        <v>NOME DA EMPRESA</v>
      </c>
      <c r="C57" s="82"/>
      <c r="D57" s="80"/>
    </row>
    <row r="58" spans="1:7" x14ac:dyDescent="0.2">
      <c r="A58" s="83"/>
      <c r="B58" s="84"/>
      <c r="C58" s="85"/>
      <c r="D58" s="86"/>
    </row>
  </sheetData>
  <mergeCells count="32">
    <mergeCell ref="A1:D1"/>
    <mergeCell ref="C2:D5"/>
    <mergeCell ref="A6:D6"/>
    <mergeCell ref="A8:D8"/>
    <mergeCell ref="A14:C14"/>
    <mergeCell ref="A15:D15"/>
    <mergeCell ref="A21:C21"/>
    <mergeCell ref="A22:D22"/>
    <mergeCell ref="A25:C25"/>
    <mergeCell ref="A26:D26"/>
    <mergeCell ref="A29:C29"/>
    <mergeCell ref="A30:D30"/>
    <mergeCell ref="A31:C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9:B49"/>
    <mergeCell ref="A50:B50"/>
    <mergeCell ref="A44:B44"/>
    <mergeCell ref="A45:B45"/>
    <mergeCell ref="A46:B46"/>
    <mergeCell ref="A47:B47"/>
    <mergeCell ref="A48:B48"/>
  </mergeCells>
  <printOptions horizontalCentered="1"/>
  <pageMargins left="0.15763888888888899" right="0.15763888888888899" top="0.31874999999999998" bottom="0.20069444444444401" header="0.51180555555555496" footer="0.51180555555555496"/>
  <pageSetup paperSize="9" scale="8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view="pageBreakPreview" zoomScale="120" zoomScaleNormal="120" zoomScalePageLayoutView="120" workbookViewId="0">
      <selection activeCell="C2" sqref="C2:D5"/>
    </sheetView>
  </sheetViews>
  <sheetFormatPr defaultColWidth="8" defaultRowHeight="14.25" x14ac:dyDescent="0.2"/>
  <cols>
    <col min="1" max="1" width="9.25" customWidth="1"/>
    <col min="2" max="2" width="79.75" customWidth="1"/>
    <col min="3" max="3" width="11.75" customWidth="1"/>
    <col min="4" max="4" width="12.5" customWidth="1"/>
    <col min="5" max="5" width="32.875" customWidth="1"/>
    <col min="6" max="6" width="44.875" customWidth="1"/>
    <col min="7" max="7" width="42.25" customWidth="1"/>
  </cols>
  <sheetData>
    <row r="1" spans="1:8" ht="17.45" customHeight="1" x14ac:dyDescent="0.25">
      <c r="A1" s="134" t="s">
        <v>397</v>
      </c>
      <c r="B1" s="134"/>
      <c r="C1" s="134"/>
      <c r="D1" s="134"/>
    </row>
    <row r="2" spans="1:8" ht="34.700000000000003" customHeight="1" x14ac:dyDescent="0.2">
      <c r="A2" s="37" t="s">
        <v>336</v>
      </c>
      <c r="B2" s="38" t="str">
        <f>'Orçamento Sintético'!C2</f>
        <v>Contratação de empresa especializada para prestar serviço de natureza continuada de instalação, ampliação e manutenção do cabeamento estruturado e das instalações elétricas estabilizadas e ininterruptas</v>
      </c>
      <c r="C2" s="135" t="s">
        <v>3</v>
      </c>
      <c r="D2" s="135"/>
    </row>
    <row r="3" spans="1:8" x14ac:dyDescent="0.2">
      <c r="A3" s="40" t="s">
        <v>7</v>
      </c>
      <c r="B3" s="41">
        <f>'Orçamento Sintético'!C4</f>
        <v>0</v>
      </c>
      <c r="C3" s="135"/>
      <c r="D3" s="135"/>
    </row>
    <row r="4" spans="1:8" x14ac:dyDescent="0.2">
      <c r="A4" s="37" t="s">
        <v>10</v>
      </c>
      <c r="B4" s="41">
        <f>'Orçamento Sintético'!C6</f>
        <v>0</v>
      </c>
      <c r="C4" s="135"/>
      <c r="D4" s="135"/>
    </row>
    <row r="5" spans="1:8" x14ac:dyDescent="0.2">
      <c r="A5" s="37" t="s">
        <v>337</v>
      </c>
      <c r="B5" s="41">
        <f>'Orçamento Sintético'!H6</f>
        <v>0</v>
      </c>
      <c r="C5" s="135"/>
      <c r="D5" s="135"/>
      <c r="G5" s="42"/>
      <c r="H5" s="42"/>
    </row>
    <row r="6" spans="1:8" x14ac:dyDescent="0.2">
      <c r="A6" s="132"/>
      <c r="B6" s="132"/>
      <c r="C6" s="132"/>
      <c r="D6" s="132"/>
      <c r="G6" s="42"/>
      <c r="H6" s="42"/>
    </row>
    <row r="7" spans="1:8" x14ac:dyDescent="0.2">
      <c r="A7" s="43" t="s">
        <v>16</v>
      </c>
      <c r="B7" s="44" t="s">
        <v>338</v>
      </c>
      <c r="C7" s="45" t="s">
        <v>339</v>
      </c>
      <c r="D7" s="46" t="s">
        <v>340</v>
      </c>
      <c r="G7" s="42"/>
      <c r="H7" s="42"/>
    </row>
    <row r="8" spans="1:8" x14ac:dyDescent="0.2">
      <c r="A8" s="139"/>
      <c r="B8" s="139"/>
      <c r="C8" s="139"/>
      <c r="D8" s="139"/>
      <c r="G8" s="42"/>
      <c r="H8" s="42"/>
    </row>
    <row r="9" spans="1:8" x14ac:dyDescent="0.2">
      <c r="A9" s="43" t="s">
        <v>341</v>
      </c>
      <c r="B9" s="38" t="s">
        <v>342</v>
      </c>
      <c r="C9" s="45" t="s">
        <v>339</v>
      </c>
      <c r="D9" s="46" t="s">
        <v>343</v>
      </c>
    </row>
    <row r="10" spans="1:8" x14ac:dyDescent="0.2">
      <c r="A10" s="43" t="s">
        <v>344</v>
      </c>
      <c r="B10" s="47" t="s">
        <v>345</v>
      </c>
      <c r="C10" s="39" t="s">
        <v>346</v>
      </c>
      <c r="D10" s="48">
        <v>0.65</v>
      </c>
    </row>
    <row r="11" spans="1:8" x14ac:dyDescent="0.2">
      <c r="A11" s="43" t="s">
        <v>347</v>
      </c>
      <c r="B11" s="47" t="s">
        <v>348</v>
      </c>
      <c r="C11" s="39" t="s">
        <v>349</v>
      </c>
      <c r="D11" s="48">
        <v>3</v>
      </c>
    </row>
    <row r="12" spans="1:8" x14ac:dyDescent="0.2">
      <c r="A12" s="43" t="s">
        <v>350</v>
      </c>
      <c r="B12" s="47" t="s">
        <v>398</v>
      </c>
      <c r="C12" s="39" t="s">
        <v>399</v>
      </c>
      <c r="D12" s="48">
        <v>0</v>
      </c>
    </row>
    <row r="13" spans="1:8" x14ac:dyDescent="0.2">
      <c r="A13" s="43" t="s">
        <v>353</v>
      </c>
      <c r="B13" s="47" t="s">
        <v>354</v>
      </c>
      <c r="C13" s="39" t="s">
        <v>355</v>
      </c>
      <c r="D13" s="48">
        <v>4.5</v>
      </c>
    </row>
    <row r="14" spans="1:8" ht="13.9" customHeight="1" x14ac:dyDescent="0.2">
      <c r="A14" s="131" t="s">
        <v>356</v>
      </c>
      <c r="B14" s="131"/>
      <c r="C14" s="131"/>
      <c r="D14" s="48">
        <f>SUM(D10:D13)</f>
        <v>8.15</v>
      </c>
    </row>
    <row r="15" spans="1:8" x14ac:dyDescent="0.2">
      <c r="A15" s="133"/>
      <c r="B15" s="133"/>
      <c r="C15" s="133"/>
      <c r="D15" s="133"/>
    </row>
    <row r="16" spans="1:8" x14ac:dyDescent="0.2">
      <c r="A16" s="43" t="s">
        <v>357</v>
      </c>
      <c r="B16" s="47" t="s">
        <v>358</v>
      </c>
      <c r="C16" s="45" t="s">
        <v>339</v>
      </c>
      <c r="D16" s="46" t="s">
        <v>343</v>
      </c>
    </row>
    <row r="17" spans="1:8" x14ac:dyDescent="0.2">
      <c r="A17" s="43" t="s">
        <v>359</v>
      </c>
      <c r="B17" s="47" t="s">
        <v>360</v>
      </c>
      <c r="C17" s="39" t="s">
        <v>400</v>
      </c>
      <c r="D17" s="76"/>
    </row>
    <row r="18" spans="1:8" x14ac:dyDescent="0.2">
      <c r="A18" s="43" t="s">
        <v>362</v>
      </c>
      <c r="B18" s="47" t="s">
        <v>363</v>
      </c>
      <c r="C18" s="39" t="s">
        <v>401</v>
      </c>
      <c r="D18" s="76"/>
    </row>
    <row r="19" spans="1:8" x14ac:dyDescent="0.2">
      <c r="A19" s="43" t="s">
        <v>365</v>
      </c>
      <c r="B19" s="47" t="s">
        <v>366</v>
      </c>
      <c r="C19" s="39" t="s">
        <v>402</v>
      </c>
      <c r="D19" s="76"/>
    </row>
    <row r="20" spans="1:8" x14ac:dyDescent="0.2">
      <c r="A20" s="43" t="s">
        <v>368</v>
      </c>
      <c r="B20" s="47" t="s">
        <v>369</v>
      </c>
      <c r="C20" s="39" t="s">
        <v>402</v>
      </c>
      <c r="D20" s="76"/>
    </row>
    <row r="21" spans="1:8" ht="13.9" customHeight="1" x14ac:dyDescent="0.2">
      <c r="A21" s="131" t="s">
        <v>356</v>
      </c>
      <c r="B21" s="131"/>
      <c r="C21" s="131"/>
      <c r="D21" s="48">
        <f>SUM(D17:D20)</f>
        <v>0</v>
      </c>
    </row>
    <row r="22" spans="1:8" x14ac:dyDescent="0.2">
      <c r="A22" s="132"/>
      <c r="B22" s="132"/>
      <c r="C22" s="132"/>
      <c r="D22" s="132"/>
    </row>
    <row r="23" spans="1:8" x14ac:dyDescent="0.2">
      <c r="A23" s="43" t="s">
        <v>370</v>
      </c>
      <c r="B23" s="47" t="s">
        <v>371</v>
      </c>
      <c r="C23" s="45" t="s">
        <v>339</v>
      </c>
      <c r="D23" s="46" t="s">
        <v>343</v>
      </c>
    </row>
    <row r="24" spans="1:8" x14ac:dyDescent="0.2">
      <c r="A24" s="49" t="s">
        <v>372</v>
      </c>
      <c r="B24" s="50" t="s">
        <v>373</v>
      </c>
      <c r="C24" s="51" t="s">
        <v>374</v>
      </c>
      <c r="D24" s="87"/>
    </row>
    <row r="25" spans="1:8" ht="13.9" customHeight="1" x14ac:dyDescent="0.2">
      <c r="A25" s="131" t="s">
        <v>356</v>
      </c>
      <c r="B25" s="131"/>
      <c r="C25" s="131"/>
      <c r="D25" s="48">
        <f>SUM(D24)</f>
        <v>0</v>
      </c>
    </row>
    <row r="26" spans="1:8" x14ac:dyDescent="0.2">
      <c r="A26" s="132"/>
      <c r="B26" s="132"/>
      <c r="C26" s="132"/>
      <c r="D26" s="132"/>
    </row>
    <row r="27" spans="1:8" x14ac:dyDescent="0.2">
      <c r="A27" s="43" t="s">
        <v>375</v>
      </c>
      <c r="B27" s="53" t="s">
        <v>376</v>
      </c>
      <c r="C27" s="45" t="s">
        <v>339</v>
      </c>
      <c r="D27" s="46" t="s">
        <v>343</v>
      </c>
    </row>
    <row r="28" spans="1:8" x14ac:dyDescent="0.2">
      <c r="A28" s="43" t="s">
        <v>377</v>
      </c>
      <c r="B28" s="47" t="s">
        <v>378</v>
      </c>
      <c r="C28" s="39" t="s">
        <v>403</v>
      </c>
      <c r="D28" s="76"/>
    </row>
    <row r="29" spans="1:8" ht="13.9" customHeight="1" x14ac:dyDescent="0.2">
      <c r="A29" s="131" t="s">
        <v>356</v>
      </c>
      <c r="B29" s="131"/>
      <c r="C29" s="131"/>
      <c r="D29" s="48">
        <f>SUM(D28)</f>
        <v>0</v>
      </c>
    </row>
    <row r="30" spans="1:8" x14ac:dyDescent="0.2">
      <c r="A30" s="132"/>
      <c r="B30" s="132"/>
      <c r="C30" s="132"/>
      <c r="D30" s="132"/>
      <c r="H30">
        <v>0.52</v>
      </c>
    </row>
    <row r="31" spans="1:8" ht="13.9" customHeight="1" x14ac:dyDescent="0.2">
      <c r="A31" s="131" t="s">
        <v>380</v>
      </c>
      <c r="B31" s="131"/>
      <c r="C31" s="131"/>
      <c r="D31" s="54">
        <f>ROUNDDOWN((1+(D21/100))*(1+D25/100)*(1+D29/100)/(1-D14/100) -1,4)</f>
        <v>8.8700000000000001E-2</v>
      </c>
      <c r="H31">
        <v>0.47</v>
      </c>
    </row>
    <row r="32" spans="1:8" x14ac:dyDescent="0.2">
      <c r="A32" s="128"/>
      <c r="B32" s="128"/>
      <c r="C32" s="55"/>
      <c r="D32" s="56"/>
      <c r="H32">
        <v>0.56999999999999995</v>
      </c>
    </row>
    <row r="33" spans="1:8" ht="16.5" x14ac:dyDescent="0.25">
      <c r="A33" s="129" t="s">
        <v>381</v>
      </c>
      <c r="B33" s="129"/>
      <c r="C33" s="55"/>
      <c r="D33" s="56"/>
      <c r="H33">
        <v>0.5</v>
      </c>
    </row>
    <row r="34" spans="1:8" x14ac:dyDescent="0.2">
      <c r="A34" s="138" t="s">
        <v>382</v>
      </c>
      <c r="B34" s="138"/>
      <c r="C34" s="55"/>
      <c r="D34" s="56"/>
      <c r="H34">
        <v>0.46</v>
      </c>
    </row>
    <row r="35" spans="1:8" x14ac:dyDescent="0.2">
      <c r="A35" s="128"/>
      <c r="B35" s="128"/>
      <c r="C35" s="55"/>
      <c r="D35" s="56"/>
      <c r="H35">
        <v>0.48</v>
      </c>
    </row>
    <row r="36" spans="1:8" ht="16.5" x14ac:dyDescent="0.25">
      <c r="A36" s="129" t="s">
        <v>383</v>
      </c>
      <c r="B36" s="129"/>
      <c r="C36" s="55"/>
      <c r="D36" s="56"/>
      <c r="H36">
        <v>0.38</v>
      </c>
    </row>
    <row r="37" spans="1:8" x14ac:dyDescent="0.2">
      <c r="A37" s="138" t="s">
        <v>384</v>
      </c>
      <c r="B37" s="138"/>
      <c r="C37" s="55"/>
      <c r="D37" s="56"/>
      <c r="H37">
        <v>0.37</v>
      </c>
    </row>
    <row r="38" spans="1:8" x14ac:dyDescent="0.2">
      <c r="A38" s="138" t="s">
        <v>385</v>
      </c>
      <c r="B38" s="138"/>
      <c r="C38" s="55"/>
      <c r="D38" s="56"/>
      <c r="H38">
        <v>0.38</v>
      </c>
    </row>
    <row r="39" spans="1:8" x14ac:dyDescent="0.2">
      <c r="A39" s="137" t="s">
        <v>386</v>
      </c>
      <c r="B39" s="137"/>
      <c r="C39" s="55"/>
      <c r="D39" s="56"/>
    </row>
    <row r="40" spans="1:8" x14ac:dyDescent="0.2">
      <c r="A40" s="128"/>
      <c r="B40" s="128"/>
      <c r="C40" s="55"/>
      <c r="D40" s="56"/>
      <c r="H40">
        <v>0.28999999999999998</v>
      </c>
    </row>
    <row r="41" spans="1:8" ht="16.5" x14ac:dyDescent="0.25">
      <c r="A41" s="129" t="s">
        <v>387</v>
      </c>
      <c r="B41" s="129"/>
      <c r="C41" s="55"/>
      <c r="D41" s="56"/>
      <c r="H41">
        <v>0.34</v>
      </c>
    </row>
    <row r="42" spans="1:8" ht="13.9" customHeight="1" x14ac:dyDescent="0.2">
      <c r="A42" s="136" t="s">
        <v>388</v>
      </c>
      <c r="B42" s="136"/>
      <c r="C42" s="55"/>
      <c r="D42" s="56"/>
    </row>
    <row r="43" spans="1:8" ht="13.9" customHeight="1" x14ac:dyDescent="0.2">
      <c r="A43" s="136" t="s">
        <v>389</v>
      </c>
      <c r="B43" s="136"/>
      <c r="C43" s="55"/>
      <c r="D43" s="56"/>
    </row>
    <row r="44" spans="1:8" ht="13.9" customHeight="1" x14ac:dyDescent="0.2">
      <c r="A44" s="136" t="s">
        <v>390</v>
      </c>
      <c r="B44" s="136"/>
      <c r="C44" s="55"/>
      <c r="D44" s="56"/>
    </row>
    <row r="45" spans="1:8" ht="13.9" customHeight="1" x14ac:dyDescent="0.2">
      <c r="A45" s="136" t="s">
        <v>391</v>
      </c>
      <c r="B45" s="136"/>
      <c r="C45" s="55"/>
      <c r="D45" s="56"/>
    </row>
    <row r="46" spans="1:8" ht="37.9" customHeight="1" x14ac:dyDescent="0.2">
      <c r="A46" s="136" t="s">
        <v>404</v>
      </c>
      <c r="B46" s="136"/>
      <c r="C46" s="55"/>
      <c r="D46" s="56"/>
    </row>
    <row r="47" spans="1:8" ht="13.9" customHeight="1" x14ac:dyDescent="0.2">
      <c r="A47" s="136" t="s">
        <v>393</v>
      </c>
      <c r="B47" s="136"/>
      <c r="C47" s="55"/>
      <c r="D47" s="56"/>
    </row>
    <row r="48" spans="1:8" ht="37.9" customHeight="1" x14ac:dyDescent="0.2">
      <c r="A48" s="136" t="s">
        <v>394</v>
      </c>
      <c r="B48" s="136"/>
      <c r="C48" s="55"/>
      <c r="D48" s="56"/>
    </row>
    <row r="49" spans="1:7" ht="13.9" customHeight="1" x14ac:dyDescent="0.2">
      <c r="A49" s="136" t="s">
        <v>405</v>
      </c>
      <c r="B49" s="136"/>
      <c r="C49" s="55"/>
      <c r="D49" s="56"/>
      <c r="G49" s="58">
        <f>1.05916303507401^(1/12)</f>
        <v>1.004801407214976</v>
      </c>
    </row>
    <row r="50" spans="1:7" ht="13.9" customHeight="1" x14ac:dyDescent="0.2">
      <c r="A50" s="136" t="s">
        <v>396</v>
      </c>
      <c r="B50" s="136"/>
      <c r="C50" s="55"/>
      <c r="D50" s="56"/>
    </row>
    <row r="51" spans="1:7" x14ac:dyDescent="0.2">
      <c r="A51" s="88"/>
      <c r="B51" s="89"/>
      <c r="C51" s="90"/>
      <c r="D51" s="91"/>
    </row>
    <row r="52" spans="1:7" x14ac:dyDescent="0.2">
      <c r="A52" s="88"/>
      <c r="B52" s="89"/>
      <c r="C52" s="90"/>
      <c r="D52" s="91"/>
    </row>
    <row r="53" spans="1:7" x14ac:dyDescent="0.2">
      <c r="A53" s="88"/>
      <c r="B53" s="81" t="str">
        <f>'Orçamento Sintético'!A122</f>
        <v xml:space="preserve">                                      Belo Horizonte - MG, ____ de _______________ de 2021.</v>
      </c>
      <c r="C53" s="90"/>
      <c r="D53" s="91"/>
    </row>
    <row r="54" spans="1:7" x14ac:dyDescent="0.2">
      <c r="A54" s="88"/>
      <c r="B54" s="89"/>
      <c r="C54" s="90"/>
      <c r="D54" s="91"/>
    </row>
    <row r="55" spans="1:7" x14ac:dyDescent="0.2">
      <c r="A55" s="88"/>
      <c r="B55" s="64" t="s">
        <v>332</v>
      </c>
      <c r="C55" s="89"/>
      <c r="D55" s="91"/>
    </row>
    <row r="56" spans="1:7" x14ac:dyDescent="0.2">
      <c r="A56" s="88"/>
      <c r="B56" s="66" t="str">
        <f>'Orçamento Sintético'!D126</f>
        <v>NOME E ASSINATURA DO PROPONENTE</v>
      </c>
      <c r="C56" s="89"/>
      <c r="D56" s="91"/>
    </row>
    <row r="57" spans="1:7" x14ac:dyDescent="0.2">
      <c r="A57" s="88"/>
      <c r="B57" s="66" t="str">
        <f>'Orçamento Sintético'!D127</f>
        <v>NOME DA EMPRESA</v>
      </c>
      <c r="C57" s="89"/>
      <c r="D57" s="91"/>
    </row>
    <row r="58" spans="1:7" x14ac:dyDescent="0.2">
      <c r="A58" s="92"/>
      <c r="B58" s="93"/>
      <c r="C58" s="94"/>
      <c r="D58" s="95"/>
    </row>
  </sheetData>
  <mergeCells count="32">
    <mergeCell ref="A1:D1"/>
    <mergeCell ref="C2:D5"/>
    <mergeCell ref="A6:D6"/>
    <mergeCell ref="A8:D8"/>
    <mergeCell ref="A14:C14"/>
    <mergeCell ref="A15:D15"/>
    <mergeCell ref="A21:C21"/>
    <mergeCell ref="A22:D22"/>
    <mergeCell ref="A25:C25"/>
    <mergeCell ref="A26:D26"/>
    <mergeCell ref="A29:C29"/>
    <mergeCell ref="A30:D30"/>
    <mergeCell ref="A31:C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9:B49"/>
    <mergeCell ref="A50:B50"/>
    <mergeCell ref="A44:B44"/>
    <mergeCell ref="A45:B45"/>
    <mergeCell ref="A46:B46"/>
    <mergeCell ref="A47:B47"/>
    <mergeCell ref="A48:B48"/>
  </mergeCells>
  <printOptions horizontalCentered="1"/>
  <pageMargins left="0.15763888888888899" right="0.15763888888888899" top="0.39374999999999999" bottom="0.27569444444444402" header="0.51180555555555496" footer="0.51180555555555496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 Sintético</vt:lpstr>
      <vt:lpstr>BDI Serviços</vt:lpstr>
      <vt:lpstr>BDI Materiais</vt:lpstr>
      <vt:lpstr>'BDI Materiais'!Area_de_impressao</vt:lpstr>
      <vt:lpstr>'BDI Serviços'!Area_de_impressao</vt:lpstr>
      <vt:lpstr>'Orçamento Sintético'!Area_de_impressao</vt:lpstr>
      <vt:lpstr>'Orçamento Sintético'!Titulos_de_impressao</vt:lpstr>
    </vt:vector>
  </TitlesOfParts>
  <Company>Tribunal Regional do Trabalho da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Evandro Ribeiro Gomes Coelho</dc:creator>
  <dc:description/>
  <cp:lastModifiedBy>Durotar</cp:lastModifiedBy>
  <cp:revision>110</cp:revision>
  <cp:lastPrinted>2021-03-01T16:19:25Z</cp:lastPrinted>
  <dcterms:created xsi:type="dcterms:W3CDTF">2019-09-02T19:13:47Z</dcterms:created>
  <dcterms:modified xsi:type="dcterms:W3CDTF">2021-09-09T12:30:20Z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