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ives compartilhados\SELC\04 - DOCUMENTOS DAS LICITAÇÕES\2026\PREGÃO\Z- Manutenção elevadores\DOCS PARA PUBLICAR\"/>
    </mc:Choice>
  </mc:AlternateContent>
  <bookViews>
    <workbookView xWindow="0" yWindow="0" windowWidth="24000" windowHeight="9000"/>
  </bookViews>
  <sheets>
    <sheet name="Apresentação de Propos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8" i="1"/>
  <c r="L4" i="1"/>
  <c r="M4" i="1" l="1"/>
  <c r="N4" i="1"/>
  <c r="L5" i="1"/>
  <c r="J6" i="1"/>
  <c r="L7" i="1" s="1"/>
  <c r="L6" i="1"/>
  <c r="M6" i="1"/>
  <c r="N6" i="1"/>
  <c r="M7" i="1"/>
  <c r="N7" i="1"/>
  <c r="J8" i="1"/>
  <c r="M8" i="1"/>
  <c r="N8" i="1" s="1"/>
  <c r="M9" i="1"/>
  <c r="N9" i="1"/>
  <c r="C12" i="1"/>
  <c r="M5" i="1" s="1"/>
  <c r="N5" i="1" s="1"/>
  <c r="N10" i="1" s="1"/>
  <c r="L10" i="1" l="1"/>
</calcChain>
</file>

<file path=xl/comments1.xml><?xml version="1.0" encoding="utf-8"?>
<comments xmlns="http://schemas.openxmlformats.org/spreadsheetml/2006/main">
  <authors>
    <author>Autor</author>
  </authors>
  <commentList>
    <comment ref="J6" authorId="0" shapeId="0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49 meses e
22 dias</t>
        </r>
      </text>
    </comment>
    <comment ref="J8" authorId="0" shapeId="0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54 meses e 26 dias</t>
        </r>
      </text>
    </comment>
  </commentList>
</comments>
</file>

<file path=xl/sharedStrings.xml><?xml version="1.0" encoding="utf-8"?>
<sst xmlns="http://schemas.openxmlformats.org/spreadsheetml/2006/main" count="32" uniqueCount="28">
  <si>
    <r>
      <rPr>
        <b/>
        <sz val="12"/>
        <rFont val="Arial"/>
        <family val="2"/>
      </rPr>
      <t>Nota</t>
    </r>
    <r>
      <rPr>
        <sz val="12"/>
        <rFont val="Arial"/>
        <family val="2"/>
      </rPr>
      <t>:</t>
    </r>
    <r>
      <rPr>
        <sz val="12"/>
        <color theme="1"/>
        <rFont val="Arial"/>
        <family val="2"/>
      </rPr>
      <t xml:space="preserve"> O prazo de execução em meses considera o início tardio da prestação de serviço nos equipamentos instalados nos prédios localizados na Rua dos Goitacazes, 1475 e na Rua Curitiba, 835.
</t>
    </r>
    <r>
      <rPr>
        <b/>
        <sz val="12"/>
        <rFont val="Arial"/>
        <family val="2"/>
      </rPr>
      <t>ORIENTAÇÃO PARA PREENCHIMENTO E DIRETRIZES:</t>
    </r>
    <r>
      <rPr>
        <sz val="12"/>
        <color theme="1"/>
        <rFont val="Arial"/>
        <family val="2"/>
      </rPr>
      <t xml:space="preserve">
Apenas os campos destacados em verde estarão disponíveis para alteração e deverão ser alterados respeitando-se o disposto no item 5.8 do Termo de referência.
1) Deve-se informar o valor ofertado no certame na célula habilitada na cor verde na terceira coluna.
2) Verificar o Valor Final Apurado, disponível na última coluna, e realizar a seguinte análise: 
     i. Se </t>
    </r>
    <r>
      <rPr>
        <u/>
        <sz val="12"/>
        <color theme="1"/>
        <rFont val="Arial"/>
        <family val="2"/>
      </rPr>
      <t>Valor Final Apurado</t>
    </r>
    <r>
      <rPr>
        <sz val="12"/>
        <color theme="1"/>
        <rFont val="Arial"/>
        <family val="2"/>
      </rPr>
      <t xml:space="preserve"> for menor que o </t>
    </r>
    <r>
      <rPr>
        <u/>
        <sz val="12"/>
        <color theme="1"/>
        <rFont val="Arial"/>
        <family val="2"/>
      </rPr>
      <t>Valor Ofertado no Certame</t>
    </r>
    <r>
      <rPr>
        <sz val="12"/>
        <color theme="1"/>
        <rFont val="Arial"/>
        <family val="2"/>
      </rPr>
      <t xml:space="preserve">, o licitante terá que adequar a proposta, prevalecendo o Valor Final Apurado;
     ii. Se </t>
    </r>
    <r>
      <rPr>
        <u/>
        <sz val="12"/>
        <color theme="1"/>
        <rFont val="Arial"/>
        <family val="2"/>
      </rPr>
      <t>Valor Final Apurado</t>
    </r>
    <r>
      <rPr>
        <sz val="12"/>
        <color theme="1"/>
        <rFont val="Arial"/>
        <family val="2"/>
      </rPr>
      <t xml:space="preserve"> for igual ao </t>
    </r>
    <r>
      <rPr>
        <u/>
        <sz val="12"/>
        <color theme="1"/>
        <rFont val="Arial"/>
        <family val="2"/>
      </rPr>
      <t>Valor Ofertado no Certame</t>
    </r>
    <r>
      <rPr>
        <sz val="12"/>
        <color theme="1"/>
        <rFont val="Arial"/>
        <family val="2"/>
      </rPr>
      <t xml:space="preserve">, o Valor Ofertado será mantido;
     iii. Se </t>
    </r>
    <r>
      <rPr>
        <u/>
        <sz val="12"/>
        <color theme="1"/>
        <rFont val="Arial"/>
        <family val="2"/>
      </rPr>
      <t>Valor Final Apurado</t>
    </r>
    <r>
      <rPr>
        <sz val="12"/>
        <color theme="1"/>
        <rFont val="Arial"/>
        <family val="2"/>
      </rPr>
      <t xml:space="preserve"> for maior que o </t>
    </r>
    <r>
      <rPr>
        <u/>
        <sz val="12"/>
        <color theme="1"/>
        <rFont val="Arial"/>
        <family val="2"/>
      </rPr>
      <t>Valor Ofertado no Certame.</t>
    </r>
    <r>
      <rPr>
        <sz val="12"/>
        <color theme="1"/>
        <rFont val="Arial"/>
        <family val="2"/>
      </rPr>
      <t xml:space="preserve"> Somente nessa condição o licitante poderá alterar o valor unitário mensal de um dos equipamentos para que o valor final apurado seja igual ou inferior ao Valor Ofertado no Certame.
</t>
    </r>
  </si>
  <si>
    <t>PERCENTUAL DE DESCONTO</t>
  </si>
  <si>
    <t>VALOR OFERTADO NO CERTAME</t>
  </si>
  <si>
    <t>Valor Final Apurado</t>
  </si>
  <si>
    <t>Valor Total Estimado</t>
  </si>
  <si>
    <t>VALOR ESTIMADO DA LICITAÇÃO</t>
  </si>
  <si>
    <t>Schindler 3300 New edition</t>
  </si>
  <si>
    <t>Rua Curitiba, 835</t>
  </si>
  <si>
    <t>Schindler 3000 Plus</t>
  </si>
  <si>
    <t>Rua dos Goitacazes, 1475</t>
  </si>
  <si>
    <t>Schindler - 5000 Plus</t>
  </si>
  <si>
    <t>Schindler - 3000 Plus</t>
  </si>
  <si>
    <t>Rua Paracatu, 304</t>
  </si>
  <si>
    <t>Belo
Horizonte</t>
  </si>
  <si>
    <t>Valor Total para 5 (cinco) anos</t>
  </si>
  <si>
    <t>Valor Unitário Mensal</t>
  </si>
  <si>
    <t>Prazo de execução em meses</t>
  </si>
  <si>
    <t>Data Final da Vigência
60 meses</t>
  </si>
  <si>
    <t>Data prevista para início dos serviços</t>
  </si>
  <si>
    <t>Paradas</t>
  </si>
  <si>
    <t>Velocidade</t>
  </si>
  <si>
    <t>Capacidade</t>
  </si>
  <si>
    <t>Quant.</t>
  </si>
  <si>
    <t>Modelo</t>
  </si>
  <si>
    <t>Endereço</t>
  </si>
  <si>
    <t>Cidade</t>
  </si>
  <si>
    <t>ANÁLISE DA PROPOSTA</t>
  </si>
  <si>
    <t>MODELO PARA APRESENTAÇÃO DE PROPOSTA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</si>
</sst>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0.00000%"/>
    <numFmt numFmtId="165" formatCode="&quot;R$&quot;\ #,##0.00"/>
    <numFmt numFmtId="166" formatCode="0.000000"/>
    <numFmt numFmtId="167" formatCode="0.00\ &quot;m/s&quot;"/>
    <numFmt numFmtId="168" formatCode="0\ &quot;kg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0070C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6" fillId="0" borderId="0" xfId="0" applyFont="1"/>
    <xf numFmtId="164" fontId="7" fillId="0" borderId="4" xfId="2" applyNumberFormat="1" applyFont="1" applyBorder="1"/>
    <xf numFmtId="165" fontId="9" fillId="3" borderId="10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165" fontId="7" fillId="0" borderId="12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165" fontId="8" fillId="0" borderId="13" xfId="0" applyNumberFormat="1" applyFont="1" applyBorder="1"/>
    <xf numFmtId="165" fontId="3" fillId="3" borderId="7" xfId="0" applyNumberFormat="1" applyFont="1" applyFill="1" applyBorder="1" applyAlignment="1">
      <alignment horizontal="center"/>
    </xf>
    <xf numFmtId="165" fontId="3" fillId="0" borderId="12" xfId="1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167" fontId="4" fillId="0" borderId="8" xfId="0" applyNumberFormat="1" applyFont="1" applyBorder="1" applyAlignment="1">
      <alignment horizontal="center"/>
    </xf>
    <xf numFmtId="168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165" fontId="3" fillId="0" borderId="1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5" fontId="8" fillId="2" borderId="7" xfId="0" applyNumberFormat="1" applyFont="1" applyFill="1" applyBorder="1" applyProtection="1">
      <protection locked="0"/>
    </xf>
    <xf numFmtId="165" fontId="3" fillId="2" borderId="9" xfId="0" applyNumberFormat="1" applyFont="1" applyFill="1" applyBorder="1" applyAlignment="1" applyProtection="1">
      <alignment horizontal="center"/>
      <protection locked="0"/>
    </xf>
    <xf numFmtId="14" fontId="4" fillId="0" borderId="8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17" xfId="0" applyNumberFormat="1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4" borderId="19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J6" sqref="J6:J7"/>
    </sheetView>
  </sheetViews>
  <sheetFormatPr defaultRowHeight="15" x14ac:dyDescent="0.25"/>
  <cols>
    <col min="1" max="1" width="12.42578125" customWidth="1"/>
    <col min="2" max="2" width="28.28515625" bestFit="1" customWidth="1"/>
    <col min="3" max="3" width="26.42578125" customWidth="1"/>
    <col min="5" max="5" width="13.140625" bestFit="1" customWidth="1"/>
    <col min="6" max="6" width="12.85546875" customWidth="1"/>
    <col min="7" max="7" width="11.5703125" customWidth="1"/>
    <col min="8" max="10" width="13" customWidth="1"/>
    <col min="11" max="11" width="13.85546875" bestFit="1" customWidth="1"/>
    <col min="12" max="12" width="16.42578125" customWidth="1"/>
    <col min="13" max="13" width="12.7109375" customWidth="1"/>
    <col min="14" max="14" width="15.5703125" customWidth="1"/>
  </cols>
  <sheetData>
    <row r="1" spans="1:14" ht="16.5" thickBot="1" x14ac:dyDescent="0.3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4" ht="27.75" customHeight="1" x14ac:dyDescent="0.25">
      <c r="A2" s="39" t="s">
        <v>27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51" t="s">
        <v>26</v>
      </c>
      <c r="N2" s="52"/>
    </row>
    <row r="3" spans="1:14" ht="78.75" x14ac:dyDescent="0.25">
      <c r="A3" s="23" t="s">
        <v>25</v>
      </c>
      <c r="B3" s="22" t="s">
        <v>24</v>
      </c>
      <c r="C3" s="22" t="s">
        <v>23</v>
      </c>
      <c r="D3" s="22" t="s">
        <v>22</v>
      </c>
      <c r="E3" s="22" t="s">
        <v>21</v>
      </c>
      <c r="F3" s="22" t="s">
        <v>20</v>
      </c>
      <c r="G3" s="22" t="s">
        <v>19</v>
      </c>
      <c r="H3" s="21" t="s">
        <v>18</v>
      </c>
      <c r="I3" s="21" t="s">
        <v>17</v>
      </c>
      <c r="J3" s="21" t="s">
        <v>16</v>
      </c>
      <c r="K3" s="21" t="s">
        <v>15</v>
      </c>
      <c r="L3" s="20" t="s">
        <v>14</v>
      </c>
      <c r="M3" s="19" t="s">
        <v>15</v>
      </c>
      <c r="N3" s="18" t="s">
        <v>14</v>
      </c>
    </row>
    <row r="4" spans="1:14" ht="15.75" x14ac:dyDescent="0.25">
      <c r="A4" s="41" t="s">
        <v>13</v>
      </c>
      <c r="B4" s="44" t="s">
        <v>12</v>
      </c>
      <c r="C4" s="17" t="s">
        <v>11</v>
      </c>
      <c r="D4" s="15">
        <v>2</v>
      </c>
      <c r="E4" s="13">
        <v>1000</v>
      </c>
      <c r="F4" s="12">
        <v>1.6</v>
      </c>
      <c r="G4" s="15">
        <v>14</v>
      </c>
      <c r="H4" s="26">
        <v>46226</v>
      </c>
      <c r="I4" s="46">
        <v>48051</v>
      </c>
      <c r="J4" s="29">
        <v>60</v>
      </c>
      <c r="K4" s="10">
        <v>1451.16</v>
      </c>
      <c r="L4" s="16">
        <f>ROUND(K4*D4*$J$4,2)</f>
        <v>174139.2</v>
      </c>
      <c r="M4" s="25">
        <f t="shared" ref="M4:M9" si="0">ROUND(K4*(1-$C$12),2)</f>
        <v>0</v>
      </c>
      <c r="N4" s="8">
        <f>ROUND(M4*D4*$J$4,2)</f>
        <v>0</v>
      </c>
    </row>
    <row r="5" spans="1:14" ht="15" customHeight="1" x14ac:dyDescent="0.25">
      <c r="A5" s="42"/>
      <c r="B5" s="45"/>
      <c r="C5" s="17" t="s">
        <v>10</v>
      </c>
      <c r="D5" s="15">
        <v>2</v>
      </c>
      <c r="E5" s="13">
        <v>1350</v>
      </c>
      <c r="F5" s="12">
        <v>1.6</v>
      </c>
      <c r="G5" s="15">
        <v>6</v>
      </c>
      <c r="H5" s="27"/>
      <c r="I5" s="47"/>
      <c r="J5" s="29"/>
      <c r="K5" s="10">
        <v>1033.1600000000001</v>
      </c>
      <c r="L5" s="16">
        <f>ROUND(K5*D5*$J$4,2)</f>
        <v>123979.2</v>
      </c>
      <c r="M5" s="25">
        <f t="shared" si="0"/>
        <v>0</v>
      </c>
      <c r="N5" s="8">
        <f>ROUND(M5*D5*$J$4,2)</f>
        <v>0</v>
      </c>
    </row>
    <row r="6" spans="1:14" ht="15" customHeight="1" x14ac:dyDescent="0.25">
      <c r="A6" s="42"/>
      <c r="B6" s="44" t="s">
        <v>9</v>
      </c>
      <c r="C6" s="15" t="s">
        <v>8</v>
      </c>
      <c r="D6" s="15">
        <v>3</v>
      </c>
      <c r="E6" s="13">
        <v>900</v>
      </c>
      <c r="F6" s="12">
        <v>2</v>
      </c>
      <c r="G6" s="15">
        <v>18</v>
      </c>
      <c r="H6" s="26">
        <v>46539</v>
      </c>
      <c r="I6" s="47"/>
      <c r="J6" s="28">
        <f>ROUND(49+22/30,6)</f>
        <v>49.733333000000002</v>
      </c>
      <c r="K6" s="10">
        <v>1451.41</v>
      </c>
      <c r="L6" s="9">
        <f>ROUND(K6*D6*$J$6,2)</f>
        <v>216550.37</v>
      </c>
      <c r="M6" s="25">
        <f t="shared" si="0"/>
        <v>0</v>
      </c>
      <c r="N6" s="8">
        <f>ROUND(M6*D6*$J$6,2)</f>
        <v>0</v>
      </c>
    </row>
    <row r="7" spans="1:14" ht="15.75" x14ac:dyDescent="0.25">
      <c r="A7" s="42"/>
      <c r="B7" s="45"/>
      <c r="C7" s="15" t="s">
        <v>8</v>
      </c>
      <c r="D7" s="11">
        <v>1</v>
      </c>
      <c r="E7" s="13">
        <v>600</v>
      </c>
      <c r="F7" s="12">
        <v>1.75</v>
      </c>
      <c r="G7" s="11">
        <v>18</v>
      </c>
      <c r="H7" s="27"/>
      <c r="I7" s="47"/>
      <c r="J7" s="29"/>
      <c r="K7" s="10">
        <v>1440.7</v>
      </c>
      <c r="L7" s="9">
        <f>ROUND(K7*D7*$J$6,2)</f>
        <v>71650.81</v>
      </c>
      <c r="M7" s="25">
        <f t="shared" si="0"/>
        <v>0</v>
      </c>
      <c r="N7" s="8">
        <f>ROUND(M7*D7*$J$6,2)</f>
        <v>0</v>
      </c>
    </row>
    <row r="8" spans="1:14" ht="30.75" x14ac:dyDescent="0.25">
      <c r="A8" s="42"/>
      <c r="B8" s="44" t="s">
        <v>7</v>
      </c>
      <c r="C8" s="14" t="s">
        <v>6</v>
      </c>
      <c r="D8" s="11">
        <v>2</v>
      </c>
      <c r="E8" s="13">
        <v>560</v>
      </c>
      <c r="F8" s="12">
        <v>1.75</v>
      </c>
      <c r="G8" s="11">
        <v>11</v>
      </c>
      <c r="H8" s="26">
        <v>46383</v>
      </c>
      <c r="I8" s="47"/>
      <c r="J8" s="28">
        <f>ROUND(54+26/30,6)</f>
        <v>54.866667</v>
      </c>
      <c r="K8" s="10">
        <v>1251.01</v>
      </c>
      <c r="L8" s="9">
        <f>ROUND(K8*D8*($J$8),2)</f>
        <v>137277.5</v>
      </c>
      <c r="M8" s="25">
        <f t="shared" si="0"/>
        <v>0</v>
      </c>
      <c r="N8" s="8">
        <f>ROUND(M8*D8*$J$8,2)</f>
        <v>0</v>
      </c>
    </row>
    <row r="9" spans="1:14" ht="33.75" customHeight="1" thickBot="1" x14ac:dyDescent="0.3">
      <c r="A9" s="43"/>
      <c r="B9" s="45"/>
      <c r="C9" s="14" t="s">
        <v>6</v>
      </c>
      <c r="D9" s="11">
        <v>1</v>
      </c>
      <c r="E9" s="13">
        <v>560</v>
      </c>
      <c r="F9" s="12">
        <v>1.75</v>
      </c>
      <c r="G9" s="11">
        <v>10</v>
      </c>
      <c r="H9" s="27"/>
      <c r="I9" s="48"/>
      <c r="J9" s="29"/>
      <c r="K9" s="10">
        <v>1248.81</v>
      </c>
      <c r="L9" s="9">
        <f>ROUND(K9*D9*($J$8),2)</f>
        <v>68518.039999999994</v>
      </c>
      <c r="M9" s="25">
        <f t="shared" si="0"/>
        <v>0</v>
      </c>
      <c r="N9" s="8">
        <f>ROUND(M9*D9*$J$8,2)</f>
        <v>0</v>
      </c>
    </row>
    <row r="10" spans="1:14" ht="48" thickBot="1" x14ac:dyDescent="0.3">
      <c r="A10" s="30" t="s">
        <v>5</v>
      </c>
      <c r="B10" s="31"/>
      <c r="C10" s="7">
        <v>792115.12</v>
      </c>
      <c r="D10" s="1"/>
      <c r="E10" s="1"/>
      <c r="F10" s="1"/>
      <c r="G10" s="1"/>
      <c r="H10" s="1"/>
      <c r="I10" s="1"/>
      <c r="J10" s="1"/>
      <c r="K10" s="6" t="s">
        <v>4</v>
      </c>
      <c r="L10" s="5">
        <f>SUM(L4:L9)</f>
        <v>792115.12000000011</v>
      </c>
      <c r="M10" s="4" t="s">
        <v>3</v>
      </c>
      <c r="N10" s="3">
        <f>SUM(N4:N9)</f>
        <v>0</v>
      </c>
    </row>
    <row r="11" spans="1:14" ht="15.75" x14ac:dyDescent="0.25">
      <c r="A11" s="32" t="s">
        <v>2</v>
      </c>
      <c r="B11" s="33"/>
      <c r="C11" s="24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6.5" thickBot="1" x14ac:dyDescent="0.3">
      <c r="A12" s="49" t="s">
        <v>1</v>
      </c>
      <c r="B12" s="50"/>
      <c r="C12" s="2">
        <f>ROUND((C10-C11)/C10,7)</f>
        <v>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71.75" customHeight="1" thickBot="1" x14ac:dyDescent="0.3">
      <c r="A13" s="34" t="s">
        <v>0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/>
    </row>
  </sheetData>
  <sheetProtection algorithmName="SHA-512" hashValue="Ltqj8L71gvRrFKh40V/+1g43+yiA2xYSegYhA2hQPEfNhI750LcdPNRm3678EvXpsowNMXNWxq6+3I3PQ3/mIg==" saltValue="HhdyILViqr+z2UJjo1TF/g==" spinCount="100000" sheet="1" objects="1" scenarios="1"/>
  <mergeCells count="18">
    <mergeCell ref="M2:N2"/>
    <mergeCell ref="B8:B9"/>
    <mergeCell ref="A1:L1"/>
    <mergeCell ref="A2:L2"/>
    <mergeCell ref="A4:A9"/>
    <mergeCell ref="B4:B5"/>
    <mergeCell ref="H4:H5"/>
    <mergeCell ref="I4:I9"/>
    <mergeCell ref="J4:J5"/>
    <mergeCell ref="B6:B7"/>
    <mergeCell ref="H6:H7"/>
    <mergeCell ref="J6:J7"/>
    <mergeCell ref="H8:H9"/>
    <mergeCell ref="J8:J9"/>
    <mergeCell ref="A10:B10"/>
    <mergeCell ref="A11:B11"/>
    <mergeCell ref="A13:N13"/>
    <mergeCell ref="A12:B12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Apresentação de Proposta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EDER CESAR DIAS</dc:creator>
  <cp:lastModifiedBy>FRANCIARA PEREIRA RODRIGUES MAPA</cp:lastModifiedBy>
  <dcterms:created xsi:type="dcterms:W3CDTF">2026-01-26T18:08:39Z</dcterms:created>
  <dcterms:modified xsi:type="dcterms:W3CDTF">2026-04-08T19:17:41Z</dcterms:modified>
</cp:coreProperties>
</file>