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5 - DOCUMENTOS DAS LICITAÇÕES\2019\LICITAÇÕES\Z Limpeza, conservação, coperagem e apoio operacional\DOCUMENTOS PARA PUBLICAR NO SITE DO TRT3\"/>
    </mc:Choice>
  </mc:AlternateContent>
  <bookViews>
    <workbookView xWindow="0" yWindow="0" windowWidth="24000" windowHeight="10185" tabRatio="916"/>
  </bookViews>
  <sheets>
    <sheet name="Planilha" sheetId="3" r:id="rId1"/>
  </sheets>
  <definedNames>
    <definedName name="_xlnm.Print_Area" localSheetId="0">Planilha!$A$1:$J$159</definedName>
    <definedName name="CONTAGEM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5" i="3" l="1"/>
  <c r="I66" i="3" l="1"/>
  <c r="I112" i="3" l="1"/>
  <c r="I108" i="3"/>
  <c r="I113" i="3" l="1"/>
  <c r="I119" i="3" s="1"/>
  <c r="I38" i="3"/>
  <c r="I36" i="3"/>
  <c r="I34" i="3"/>
  <c r="I33" i="3"/>
  <c r="I64" i="3" l="1"/>
  <c r="I86" i="3" l="1"/>
  <c r="I134" i="3" l="1"/>
  <c r="I128" i="3"/>
  <c r="I147" i="3" s="1"/>
  <c r="I100" i="3"/>
  <c r="I98" i="3"/>
  <c r="I97" i="3"/>
  <c r="I96" i="3"/>
  <c r="I95" i="3"/>
  <c r="I94" i="3"/>
  <c r="I88" i="3"/>
  <c r="I85" i="3"/>
  <c r="I83" i="3"/>
  <c r="I84" i="3" s="1"/>
  <c r="I54" i="3"/>
  <c r="I60" i="3" s="1"/>
  <c r="I47" i="3"/>
  <c r="I46" i="3"/>
  <c r="I102" i="3" l="1"/>
  <c r="I103" i="3" s="1"/>
  <c r="I41" i="3"/>
  <c r="I143" i="3" s="1"/>
  <c r="I72" i="3"/>
  <c r="I78" i="3" s="1"/>
  <c r="I87" i="3"/>
  <c r="J47" i="3" l="1"/>
  <c r="J46" i="3"/>
  <c r="I48" i="3" s="1"/>
  <c r="J56" i="3" s="1"/>
  <c r="J98" i="3"/>
  <c r="J94" i="3"/>
  <c r="J85" i="3"/>
  <c r="J103" i="3"/>
  <c r="J101" i="3"/>
  <c r="J96" i="3"/>
  <c r="J87" i="3"/>
  <c r="J83" i="3"/>
  <c r="J95" i="3"/>
  <c r="J86" i="3"/>
  <c r="J97" i="3"/>
  <c r="J84" i="3"/>
  <c r="J100" i="3"/>
  <c r="J88" i="3"/>
  <c r="J59" i="3" l="1"/>
  <c r="J55" i="3"/>
  <c r="J54" i="3"/>
  <c r="J52" i="3"/>
  <c r="J57" i="3"/>
  <c r="J53" i="3"/>
  <c r="J58" i="3"/>
  <c r="I76" i="3"/>
  <c r="J102" i="3"/>
  <c r="I104" i="3" s="1"/>
  <c r="I118" i="3" s="1"/>
  <c r="I89" i="3"/>
  <c r="I145" i="3" s="1"/>
  <c r="I120" i="3" l="1"/>
  <c r="I146" i="3" s="1"/>
  <c r="J60" i="3"/>
  <c r="I77" i="3" s="1"/>
  <c r="I79" i="3" s="1"/>
  <c r="I144" i="3" s="1"/>
  <c r="I148" i="3" l="1"/>
  <c r="J132" i="3" s="1"/>
  <c r="J133" i="3" s="1"/>
  <c r="J137" i="3" l="1"/>
  <c r="J136" i="3"/>
  <c r="J135" i="3"/>
  <c r="J138" i="3" l="1"/>
  <c r="I149" i="3" s="1"/>
  <c r="I150" i="3" s="1"/>
  <c r="C155" i="3" s="1"/>
  <c r="F155" i="3" s="1"/>
  <c r="I155" i="3" l="1"/>
  <c r="I156" i="3" s="1"/>
</calcChain>
</file>

<file path=xl/sharedStrings.xml><?xml version="1.0" encoding="utf-8"?>
<sst xmlns="http://schemas.openxmlformats.org/spreadsheetml/2006/main" count="264" uniqueCount="163">
  <si>
    <t xml:space="preserve">Processo nº: </t>
  </si>
  <si>
    <t xml:space="preserve">Licitação nº: </t>
  </si>
  <si>
    <t>Data do Pregão:</t>
  </si>
  <si>
    <t>Horário:</t>
  </si>
  <si>
    <t>DISCRIMINAÇÃO DOS SERVIÇOS (DADOS REFERENTES À CONTRATAÇÃO)</t>
  </si>
  <si>
    <t>A</t>
  </si>
  <si>
    <t>Data de apresentação da proposta (dia/mês/ano)</t>
  </si>
  <si>
    <t>B</t>
  </si>
  <si>
    <t>Município/ UF</t>
  </si>
  <si>
    <t>C</t>
  </si>
  <si>
    <t>Ano Acordo, Convenção ou Sentença Normativa em Dissídio Coletivo</t>
  </si>
  <si>
    <t>D</t>
  </si>
  <si>
    <t>Nº de meses de execução contratual</t>
  </si>
  <si>
    <t>IDENTIFICAÇÃO DO SERVIÇO</t>
  </si>
  <si>
    <t>Unidade de medida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</si>
  <si>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</si>
  <si>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</si>
  <si>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</si>
  <si>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</si>
  <si>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Classificação Brasileira de Ocupações (CBO)</t>
  </si>
  <si>
    <t>Salário Normativo da Categoria Profissional</t>
  </si>
  <si>
    <t xml:space="preserve">Categoria profissional </t>
  </si>
  <si>
    <t>MÓDULO 01: COMPOSIÇÃO DA REMUNERAÇÃO</t>
  </si>
  <si>
    <t>Composição da remuneração</t>
  </si>
  <si>
    <t>Valor (R$)</t>
  </si>
  <si>
    <t>Adicional de periculosidade</t>
  </si>
  <si>
    <t>Adicional de insalubridade</t>
  </si>
  <si>
    <t>Adicional noturno</t>
  </si>
  <si>
    <t>E</t>
  </si>
  <si>
    <t>F</t>
  </si>
  <si>
    <t>G</t>
  </si>
  <si>
    <t>Outros (especificar)</t>
  </si>
  <si>
    <t>TOTAL DA REMUNERAÇÃO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</si>
  <si>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</si>
  <si>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</si>
  <si>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</si>
  <si>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</si>
  <si>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</si>
  <si>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</si>
  <si>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t>Adicional de férias</t>
  </si>
  <si>
    <t xml:space="preserve">TOTAL 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</si>
  <si>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</si>
  <si>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</si>
  <si>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</si>
  <si>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</si>
  <si>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Salário Educação</t>
  </si>
  <si>
    <t>Seguro Acidente do Trabalho (RATxFAP)</t>
  </si>
  <si>
    <t>SESC ou SESI</t>
  </si>
  <si>
    <t>SENAI ou SENAC</t>
  </si>
  <si>
    <t>SEBRAE</t>
  </si>
  <si>
    <t>INCRA</t>
  </si>
  <si>
    <t>H</t>
  </si>
  <si>
    <t>FGTS</t>
  </si>
  <si>
    <t>TOTAL</t>
  </si>
  <si>
    <t>Submódulo 2.3 - Benefícios Mensais e Diários</t>
  </si>
  <si>
    <t>2.3</t>
  </si>
  <si>
    <t>Benefícios Mensais e Diários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</si>
  <si>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</si>
  <si>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</si>
  <si>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</si>
  <si>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 xml:space="preserve">MÓDULO 03: PROVISÃO PARA RESCISÃO 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</si>
  <si>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</si>
  <si>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</si>
  <si>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</si>
  <si>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</si>
  <si>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</si>
  <si>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</si>
  <si>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04: CUSTO DE REPOSIÇÃO DO PROFISSIONAL AUSENTE</t>
  </si>
  <si>
    <t>4.1</t>
  </si>
  <si>
    <t>Outros (Especificar)</t>
  </si>
  <si>
    <t>SUBTOTAL</t>
  </si>
  <si>
    <t>4.2</t>
  </si>
  <si>
    <t>MÓDULO 05: INSUMOS DIVERSOS</t>
  </si>
  <si>
    <t>Insumos Diversos</t>
  </si>
  <si>
    <t>Uniformes (custo mensal por empregado)</t>
  </si>
  <si>
    <t>Materiais (custo mensal por empregado)</t>
  </si>
  <si>
    <t>Equipamentos (custo mensal por empregado)</t>
  </si>
  <si>
    <t>MÓDULO 6: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</si>
  <si>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</si>
  <si>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</si>
  <si>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</si>
  <si>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</si>
  <si>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</si>
  <si>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</t>
  </si>
  <si>
    <t>PIS</t>
  </si>
  <si>
    <t>C.2</t>
  </si>
  <si>
    <t>COFINS</t>
  </si>
  <si>
    <t>C.3</t>
  </si>
  <si>
    <t>Tibutos Municipais</t>
  </si>
  <si>
    <t>Mão-de-obra vinculada 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</si>
  <si>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</si>
  <si>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</si>
  <si>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</si>
  <si>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– Custo de Reposição do Profissional Ausente</t>
  </si>
  <si>
    <t>Módulo 5 – Insumos Diversos</t>
  </si>
  <si>
    <t>SUBTOTAL (A+B+C+D+E)</t>
  </si>
  <si>
    <t>Módulo 6 – Custos indiretos, tributos e lucro</t>
  </si>
  <si>
    <t>VALOR TOTAL POR EMPREGADO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</si>
  <si>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</si>
  <si>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</si>
  <si>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</si>
  <si>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</si>
  <si>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</si>
  <si>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</si>
  <si>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Dias</t>
  </si>
  <si>
    <t>Passagens</t>
  </si>
  <si>
    <t>Valor</t>
  </si>
  <si>
    <t>SIM/NÃO</t>
  </si>
  <si>
    <t>Transporte</t>
  </si>
  <si>
    <t>N</t>
  </si>
  <si>
    <t>Auxílio-Refeição/Alimentação</t>
  </si>
  <si>
    <t>Desconto</t>
  </si>
  <si>
    <t>Sim/Não</t>
  </si>
  <si>
    <t>RAT</t>
  </si>
  <si>
    <t>DD/MM/AAAA</t>
  </si>
  <si>
    <t>Adicional de hora noturna reduzida</t>
  </si>
  <si>
    <t>Salário-base</t>
  </si>
  <si>
    <t>TRIBUNAL REGIONAL DO TRABALHO DA 3ª REGIÃO</t>
  </si>
  <si>
    <t>PLANILHA DE CUSTOS E FORMAÇÃO DE PREÇOS</t>
  </si>
  <si>
    <t>Salário Mín.</t>
  </si>
  <si>
    <t>Grau</t>
  </si>
  <si>
    <t>Percentual</t>
  </si>
  <si>
    <t>Adicional</t>
  </si>
  <si>
    <t>Horas not.</t>
  </si>
  <si>
    <t>Valor hora not. (min)</t>
  </si>
  <si>
    <t>Contribuição Assistencial Patronal (CAP)</t>
  </si>
  <si>
    <t>Incidência de GPS, FGTS e outras contribuições sobre o Aviso Prévio Trabalhado</t>
  </si>
  <si>
    <t>Substituto na cobertura de Férias</t>
  </si>
  <si>
    <t xml:space="preserve">Substituto na cobertura de Ausências Legais 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</si>
  <si>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</si>
  <si>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</si>
  <si>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</si>
  <si>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Ausência por doença</t>
  </si>
  <si>
    <t>Incidência de GPS, FGTS e outras contribuições sobre o Custo de Reposição do PA</t>
  </si>
  <si>
    <t>Submódulo 4.1 - Substituto nas Ausências Legais</t>
  </si>
  <si>
    <t>Substituto nas Ausências Legais</t>
  </si>
  <si>
    <t>Incidência de GPS, FGTS e outras contribuições sobre Intrajornada</t>
  </si>
  <si>
    <t>Custo de Reposição do Profissional Ausente</t>
  </si>
  <si>
    <t>Estimativa anual</t>
  </si>
  <si>
    <t>Estimativa contrato</t>
  </si>
  <si>
    <t>Dias por ano</t>
  </si>
  <si>
    <t>Assistência Médica e Familiar</t>
  </si>
  <si>
    <t>ISSQN</t>
  </si>
  <si>
    <t>Proporção de mulheres</t>
  </si>
  <si>
    <t>Divisor</t>
  </si>
  <si>
    <t>Duração (h)</t>
  </si>
  <si>
    <t>Data-base da categoria</t>
  </si>
  <si>
    <t>Quantidade total a contratar (em função da unidade de medida)</t>
  </si>
  <si>
    <t>QUADRO-RESUMO DO CUSTO POR EMPREGADO</t>
  </si>
  <si>
    <t>QUADRO-RESUMO DO VALOR MENSAL DOS SERVIÇOS</t>
  </si>
  <si>
    <t>VALOR MENSAL DOS SERVIÇOS</t>
  </si>
  <si>
    <t>XX:XX</t>
  </si>
  <si>
    <t>Pregão nº: XXXX/2019</t>
  </si>
  <si>
    <t>Preencher apenas células em amarelo</t>
  </si>
  <si>
    <t>FAP</t>
  </si>
  <si>
    <t>Outros (especificar) - Programa de Assistência Odontológica- PAO</t>
  </si>
  <si>
    <r>
      <t>Seguro de vida, invalidez e funeral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9"/>
        <rFont val="Arial"/>
        <family val="2"/>
      </rPr>
      <t>1</t>
    </r>
  </si>
  <si>
    <t>Submódulo 4.2 - Intrajornada</t>
  </si>
  <si>
    <t>Intervalo para repouso ou alimentação</t>
  </si>
  <si>
    <t xml:space="preserve">Intervalo para repouso ou alimentação </t>
  </si>
  <si>
    <t>Tem substituto?</t>
  </si>
  <si>
    <t>QUADRO RESUMO DO MÓDULO 4 - CUSTO DE REPOSIÇÃO DO PROFISSIONAL AUSENTE</t>
  </si>
  <si>
    <t>Intrajornada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</si>
</sst>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/m/yyyy"/>
    <numFmt numFmtId="165" formatCode="&quot;R$ &quot;#,##0.00"/>
    <numFmt numFmtId="166" formatCode="_-&quot;R$ &quot;* #,##0.00_-;&quot;-R$ &quot;* #,##0.00_-;_-&quot;R$ &quot;* \-??_-;_-@_-"/>
    <numFmt numFmtId="167" formatCode="0.0000"/>
    <numFmt numFmtId="168" formatCode="_-[$R$-416]\ * #,##0.00_-;\-[$R$-416]\ * #,##0.00_-;_-[$R$-416]\ * &quot;-&quot;??_-;_-@_-"/>
  </numFmts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7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6" fontId="2" fillId="0" borderId="0" applyBorder="0" applyProtection="0"/>
    <xf numFmtId="9" fontId="2" fillId="0" borderId="0" applyBorder="0" applyProtection="0"/>
    <xf numFmtId="0" fontId="1" fillId="0" borderId="0"/>
    <xf numFmtId="166" fontId="2" fillId="0" borderId="0" applyBorder="0" applyProtection="0"/>
  </cellStyleXfs>
  <cellXfs count="244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2" borderId="0" xfId="0" applyFont="1" applyFill="1"/>
    <xf numFmtId="166" fontId="3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3" fillId="0" borderId="1" xfId="1" applyFont="1" applyBorder="1" applyAlignment="1">
      <alignment horizontal="left"/>
    </xf>
    <xf numFmtId="43" fontId="3" fillId="2" borderId="0" xfId="0" applyNumberFormat="1" applyFont="1" applyFill="1" applyProtection="1">
      <protection locked="0"/>
    </xf>
    <xf numFmtId="10" fontId="5" fillId="3" borderId="1" xfId="0" applyNumberFormat="1" applyFont="1" applyFill="1" applyBorder="1" applyAlignment="1">
      <alignment horizontal="center"/>
    </xf>
    <xf numFmtId="166" fontId="3" fillId="0" borderId="1" xfId="1" applyFont="1" applyBorder="1"/>
    <xf numFmtId="166" fontId="3" fillId="0" borderId="0" xfId="1" applyFont="1" applyProtection="1">
      <protection locked="0"/>
    </xf>
    <xf numFmtId="10" fontId="3" fillId="0" borderId="1" xfId="2" applyNumberFormat="1" applyFont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0" fontId="4" fillId="0" borderId="1" xfId="0" applyNumberFormat="1" applyFont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/>
    <xf numFmtId="0" fontId="4" fillId="2" borderId="4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6" fillId="2" borderId="0" xfId="0" applyFont="1" applyFill="1"/>
    <xf numFmtId="166" fontId="4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2" borderId="3" xfId="0" applyFont="1" applyFill="1" applyBorder="1"/>
    <xf numFmtId="0" fontId="3" fillId="2" borderId="7" xfId="0" applyFont="1" applyFill="1" applyBorder="1"/>
    <xf numFmtId="0" fontId="3" fillId="4" borderId="0" xfId="0" applyFont="1" applyFill="1" applyAlignment="1" applyProtection="1">
      <alignment vertical="center"/>
      <protection locked="0"/>
    </xf>
    <xf numFmtId="9" fontId="3" fillId="0" borderId="1" xfId="2" applyFont="1" applyBorder="1" applyAlignment="1">
      <alignment horizontal="center"/>
    </xf>
    <xf numFmtId="0" fontId="4" fillId="2" borderId="0" xfId="0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0" fontId="4" fillId="0" borderId="3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10" fontId="3" fillId="0" borderId="0" xfId="2" applyNumberFormat="1" applyFont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3" fontId="3" fillId="0" borderId="1" xfId="1" applyNumberFormat="1" applyFont="1" applyBorder="1" applyAlignment="1">
      <alignment horizontal="center"/>
    </xf>
    <xf numFmtId="167" fontId="3" fillId="2" borderId="0" xfId="0" applyNumberFormat="1" applyFont="1" applyFill="1" applyProtection="1">
      <protection locked="0"/>
    </xf>
    <xf numFmtId="166" fontId="3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6" fontId="4" fillId="0" borderId="1" xfId="1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6" fontId="7" fillId="3" borderId="1" xfId="1" applyFont="1" applyFill="1" applyBorder="1" applyAlignment="1">
      <alignment horizontal="left"/>
    </xf>
    <xf numFmtId="166" fontId="5" fillId="3" borderId="1" xfId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5" xfId="0" applyFont="1" applyFill="1" applyBorder="1" applyAlignment="1"/>
    <xf numFmtId="0" fontId="4" fillId="2" borderId="11" xfId="0" applyFont="1" applyFill="1" applyBorder="1" applyAlignment="1"/>
    <xf numFmtId="0" fontId="11" fillId="10" borderId="0" xfId="0" applyFont="1" applyFill="1" applyProtection="1">
      <protection locked="0"/>
    </xf>
    <xf numFmtId="0" fontId="14" fillId="10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9" fontId="3" fillId="6" borderId="1" xfId="2" applyFont="1" applyFill="1" applyBorder="1" applyAlignment="1" applyProtection="1">
      <alignment horizontal="center"/>
      <protection locked="0"/>
    </xf>
    <xf numFmtId="3" fontId="3" fillId="6" borderId="1" xfId="1" applyNumberFormat="1" applyFont="1" applyFill="1" applyBorder="1" applyAlignment="1" applyProtection="1">
      <alignment horizontal="center"/>
      <protection locked="0"/>
    </xf>
    <xf numFmtId="10" fontId="2" fillId="6" borderId="1" xfId="2" applyNumberFormat="1" applyFill="1" applyBorder="1" applyAlignment="1" applyProtection="1">
      <alignment horizontal="center"/>
      <protection locked="0"/>
    </xf>
    <xf numFmtId="167" fontId="4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166" fontId="3" fillId="6" borderId="1" xfId="1" applyFont="1" applyFill="1" applyBorder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9" fontId="2" fillId="6" borderId="1" xfId="2" applyFill="1" applyBorder="1" applyAlignment="1" applyProtection="1">
      <alignment horizontal="center"/>
      <protection locked="0"/>
    </xf>
    <xf numFmtId="9" fontId="4" fillId="6" borderId="7" xfId="0" applyNumberFormat="1" applyFont="1" applyFill="1" applyBorder="1" applyAlignment="1" applyProtection="1">
      <alignment horizontal="center"/>
      <protection locked="0"/>
    </xf>
    <xf numFmtId="2" fontId="4" fillId="6" borderId="7" xfId="0" applyNumberFormat="1" applyFont="1" applyFill="1" applyBorder="1" applyAlignment="1" applyProtection="1">
      <alignment horizontal="center"/>
      <protection locked="0"/>
    </xf>
    <xf numFmtId="10" fontId="4" fillId="6" borderId="7" xfId="0" applyNumberFormat="1" applyFont="1" applyFill="1" applyBorder="1" applyAlignment="1" applyProtection="1">
      <alignment horizontal="center"/>
      <protection locked="0"/>
    </xf>
    <xf numFmtId="10" fontId="3" fillId="6" borderId="1" xfId="2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0" fontId="4" fillId="6" borderId="1" xfId="0" applyNumberFormat="1" applyFont="1" applyFill="1" applyBorder="1" applyAlignment="1" applyProtection="1">
      <alignment horizontal="center"/>
      <protection locked="0"/>
    </xf>
    <xf numFmtId="10" fontId="4" fillId="6" borderId="4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6" fontId="7" fillId="3" borderId="1" xfId="1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6" fontId="4" fillId="0" borderId="1" xfId="1" applyNumberFormat="1" applyFont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166" fontId="7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6" fontId="4" fillId="2" borderId="3" xfId="1" applyFont="1" applyFill="1" applyBorder="1" applyAlignment="1">
      <alignment horizontal="center"/>
    </xf>
    <xf numFmtId="166" fontId="4" fillId="2" borderId="4" xfId="1" applyFont="1" applyFill="1" applyBorder="1" applyAlignment="1">
      <alignment horizontal="center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166" fontId="3" fillId="3" borderId="1" xfId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4" fillId="0" borderId="1" xfId="1" applyFont="1" applyBorder="1" applyAlignment="1">
      <alignment horizontal="left"/>
    </xf>
    <xf numFmtId="0" fontId="5" fillId="9" borderId="5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3" fillId="0" borderId="15" xfId="2" applyNumberFormat="1" applyFont="1" applyBorder="1" applyAlignment="1">
      <alignment horizontal="center" vertical="center"/>
    </xf>
    <xf numFmtId="166" fontId="3" fillId="0" borderId="10" xfId="2" applyNumberFormat="1" applyFont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9" fontId="2" fillId="6" borderId="2" xfId="2" applyFill="1" applyBorder="1" applyAlignment="1" applyProtection="1">
      <alignment horizontal="center" vertical="center"/>
      <protection locked="0"/>
    </xf>
    <xf numFmtId="9" fontId="2" fillId="6" borderId="13" xfId="2" applyFill="1" applyBorder="1" applyAlignment="1" applyProtection="1">
      <alignment horizontal="center" vertical="center"/>
      <protection locked="0"/>
    </xf>
    <xf numFmtId="9" fontId="2" fillId="6" borderId="6" xfId="2" applyFill="1" applyBorder="1" applyAlignment="1" applyProtection="1">
      <alignment horizontal="center" vertical="center"/>
      <protection locked="0"/>
    </xf>
    <xf numFmtId="3" fontId="3" fillId="6" borderId="2" xfId="1" applyNumberFormat="1" applyFont="1" applyFill="1" applyBorder="1" applyAlignment="1" applyProtection="1">
      <alignment horizontal="center" vertical="center"/>
      <protection locked="0"/>
    </xf>
    <xf numFmtId="3" fontId="3" fillId="6" borderId="13" xfId="1" applyNumberFormat="1" applyFont="1" applyFill="1" applyBorder="1" applyAlignment="1" applyProtection="1">
      <alignment horizontal="center" vertical="center"/>
      <protection locked="0"/>
    </xf>
    <xf numFmtId="3" fontId="3" fillId="6" borderId="6" xfId="1" applyNumberFormat="1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center" vertical="center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5" fillId="3" borderId="1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0" fontId="3" fillId="0" borderId="2" xfId="2" applyNumberFormat="1" applyFont="1" applyBorder="1" applyAlignment="1">
      <alignment horizontal="center" vertical="center"/>
    </xf>
    <xf numFmtId="10" fontId="3" fillId="0" borderId="6" xfId="2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9" fontId="3" fillId="6" borderId="3" xfId="0" applyNumberFormat="1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2" fillId="6" borderId="3" xfId="2" applyFill="1" applyBorder="1" applyAlignment="1" applyProtection="1">
      <alignment horizontal="center" vertical="center"/>
      <protection locked="0"/>
    </xf>
    <xf numFmtId="9" fontId="2" fillId="6" borderId="4" xfId="2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/>
    </xf>
    <xf numFmtId="168" fontId="4" fillId="6" borderId="1" xfId="1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/>
    </xf>
    <xf numFmtId="166" fontId="4" fillId="0" borderId="9" xfId="1" applyFont="1" applyBorder="1" applyAlignment="1">
      <alignment horizontal="center" vertical="center"/>
    </xf>
    <xf numFmtId="166" fontId="4" fillId="0" borderId="11" xfId="1" applyFont="1" applyBorder="1" applyAlignment="1">
      <alignment horizontal="center" vertical="center"/>
    </xf>
    <xf numFmtId="166" fontId="4" fillId="0" borderId="10" xfId="1" applyFont="1" applyBorder="1" applyAlignment="1">
      <alignment horizontal="center" vertical="center"/>
    </xf>
    <xf numFmtId="166" fontId="4" fillId="0" borderId="12" xfId="1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66" fontId="4" fillId="6" borderId="1" xfId="1" applyFont="1" applyFill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6" borderId="3" xfId="0" applyFont="1" applyFill="1" applyBorder="1" applyAlignment="1" applyProtection="1">
      <alignment horizontal="center"/>
      <protection locked="0"/>
    </xf>
    <xf numFmtId="164" fontId="3" fillId="6" borderId="3" xfId="0" applyNumberFormat="1" applyFont="1" applyFill="1" applyBorder="1" applyAlignment="1" applyProtection="1">
      <alignment horizontal="center"/>
      <protection locked="0"/>
    </xf>
    <xf numFmtId="164" fontId="3" fillId="6" borderId="4" xfId="0" applyNumberFormat="1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4" fontId="3" fillId="7" borderId="3" xfId="0" applyNumberFormat="1" applyFont="1" applyFill="1" applyBorder="1" applyAlignment="1" applyProtection="1">
      <alignment horizontal="center"/>
      <protection locked="0"/>
    </xf>
    <xf numFmtId="14" fontId="3" fillId="7" borderId="7" xfId="0" applyNumberFormat="1" applyFont="1" applyFill="1" applyBorder="1" applyAlignment="1" applyProtection="1">
      <alignment horizontal="center"/>
      <protection locked="0"/>
    </xf>
    <xf numFmtId="14" fontId="3" fillId="7" borderId="4" xfId="0" applyNumberFormat="1" applyFont="1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5" fillId="8" borderId="3" xfId="1" applyFont="1" applyFill="1" applyBorder="1" applyAlignment="1">
      <alignment horizontal="left"/>
    </xf>
    <xf numFmtId="166" fontId="5" fillId="8" borderId="4" xfId="1" applyFont="1" applyFill="1" applyBorder="1" applyAlignment="1">
      <alignment horizontal="left"/>
    </xf>
    <xf numFmtId="166" fontId="4" fillId="7" borderId="1" xfId="1" applyFont="1" applyFill="1" applyBorder="1" applyAlignment="1" applyProtection="1">
      <alignment horizontal="left"/>
      <protection locked="0"/>
    </xf>
    <xf numFmtId="166" fontId="7" fillId="3" borderId="1" xfId="1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</cellXfs>
  <cellStyles count="5">
    <cellStyle name="Moeda" xfId="1" builtinId="4"/>
    <cellStyle name="Moeda 2" xfId="4"/>
    <cellStyle name="Normal" xfId="0" builtinId="0"/>
    <cellStyle name="Porcentagem" xfId="2" builtinId="5"/>
    <cellStyle name="Texto Explicativo" xfId="3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659606</xdr:colOff>
      <xdr:row>0</xdr:row>
      <xdr:rowOff>36858</xdr:rowOff>
    </xdr:from>
    <xdr:to>
      <xdr:col>4</xdr:col>
      <xdr:colOff>208204</xdr:colOff>
      <xdr:row>2</xdr:row>
      <xdr:rowOff>27333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F477E3-5EF5-4836-9AEB-E07838178F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258" y="36858"/>
          <a:ext cx="476250" cy="371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82"/>
  <sheetViews>
    <sheetView tabSelected="1" view="pageBreakPreview" topLeftCell="A145" zoomScale="110" zoomScaleNormal="110" zoomScaleSheetLayoutView="110" zoomScalePageLayoutView="110" workbookViewId="0">
      <selection activeCell="L149" sqref="L149"/>
    </sheetView>
  </sheetViews>
  <sheetFormatPr defaultRowHeight="12.75" x14ac:dyDescent="0.2"/>
  <cols>
    <col min="1" max="1" width="3.140625" style="33" customWidth="1"/>
    <col min="2" max="2" width="16.5703125" style="2" customWidth="1"/>
    <col min="3" max="3" width="40" style="2" customWidth="1"/>
    <col min="4" max="4" width="13.85546875" style="2" customWidth="1"/>
    <col min="5" max="5" width="13.7109375" style="2" customWidth="1"/>
    <col min="6" max="6" width="10.5703125" style="2" customWidth="1"/>
    <col min="7" max="7" width="11.140625" style="2" bestFit="1" customWidth="1"/>
    <col min="8" max="8" width="10.5703125" style="2" bestFit="1" customWidth="1"/>
    <col min="9" max="9" width="10.28515625" style="2" customWidth="1"/>
    <col min="10" max="10" width="13.28515625" style="2" customWidth="1"/>
    <col min="11" max="11" width="10.7109375" style="1" customWidth="1"/>
    <col min="12" max="12" width="14.42578125" style="1" customWidth="1"/>
    <col min="13" max="48" width="9.140625" style="1" customWidth="1"/>
    <col min="49" max="1025" width="9.140625" style="2" customWidth="1"/>
    <col min="1026" max="16384" width="9.140625" style="3"/>
  </cols>
  <sheetData>
    <row r="1" spans="1:12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customHeight="1" x14ac:dyDescent="0.2">
      <c r="A3" s="230" t="s">
        <v>117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2" ht="21" customHeight="1" x14ac:dyDescent="0.2">
      <c r="A4" s="231" t="s">
        <v>118</v>
      </c>
      <c r="B4" s="231"/>
      <c r="C4" s="231"/>
      <c r="D4" s="231"/>
      <c r="E4" s="231"/>
      <c r="F4" s="231"/>
      <c r="G4" s="231"/>
      <c r="H4" s="231"/>
      <c r="I4" s="231"/>
      <c r="J4" s="231"/>
    </row>
    <row r="5" spans="1:12" ht="15" customHeight="1" x14ac:dyDescent="0.2">
      <c r="A5" s="58"/>
      <c r="B5" s="63" t="s">
        <v>0</v>
      </c>
      <c r="C5" s="232"/>
      <c r="D5" s="232"/>
      <c r="E5" s="232"/>
      <c r="F5" s="232"/>
      <c r="G5" s="232"/>
      <c r="H5" s="232"/>
      <c r="I5" s="232"/>
      <c r="J5" s="232"/>
    </row>
    <row r="6" spans="1:12" ht="15" customHeight="1" x14ac:dyDescent="0.2">
      <c r="A6" s="58"/>
      <c r="B6" s="63" t="s">
        <v>1</v>
      </c>
      <c r="C6" s="233"/>
      <c r="D6" s="233"/>
      <c r="E6" s="65"/>
      <c r="F6" s="38" t="s">
        <v>152</v>
      </c>
      <c r="G6" s="38"/>
      <c r="H6" s="4"/>
      <c r="I6" s="4"/>
      <c r="J6" s="4"/>
    </row>
    <row r="7" spans="1:12" ht="15" customHeight="1" x14ac:dyDescent="0.2">
      <c r="A7" s="58"/>
      <c r="B7" s="63" t="s">
        <v>2</v>
      </c>
      <c r="C7" s="38" t="s">
        <v>114</v>
      </c>
      <c r="D7" s="4" t="s">
        <v>3</v>
      </c>
      <c r="E7" s="4"/>
      <c r="F7" s="38" t="s">
        <v>151</v>
      </c>
      <c r="G7" s="4"/>
      <c r="H7" s="4"/>
      <c r="I7" s="4"/>
      <c r="J7" s="4"/>
    </row>
    <row r="8" spans="1:12" ht="15" customHeight="1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</row>
    <row r="9" spans="1:12" ht="15" customHeight="1" x14ac:dyDescent="0.2">
      <c r="A9" s="220" t="s">
        <v>4</v>
      </c>
      <c r="B9" s="220"/>
      <c r="C9" s="220"/>
      <c r="D9" s="220"/>
      <c r="E9" s="220"/>
      <c r="F9" s="220"/>
      <c r="G9" s="220"/>
      <c r="H9" s="220"/>
      <c r="I9" s="220"/>
      <c r="J9" s="220"/>
      <c r="L9" s="47" t="s">
        <v>153</v>
      </c>
    </row>
    <row r="10" spans="1:12" ht="15" customHeight="1" x14ac:dyDescent="0.2">
      <c r="A10" s="29" t="s">
        <v>5</v>
      </c>
      <c r="B10" s="222" t="s">
        <v>6</v>
      </c>
      <c r="C10" s="223"/>
      <c r="D10" s="223"/>
      <c r="E10" s="223"/>
      <c r="F10" s="223"/>
      <c r="G10" s="224"/>
      <c r="H10" s="225"/>
      <c r="I10" s="226"/>
      <c r="J10" s="227"/>
    </row>
    <row r="11" spans="1:12" ht="15" customHeight="1" x14ac:dyDescent="0.2">
      <c r="A11" s="29" t="s">
        <v>7</v>
      </c>
      <c r="B11" s="222" t="s">
        <v>8</v>
      </c>
      <c r="C11" s="223"/>
      <c r="D11" s="223"/>
      <c r="E11" s="223"/>
      <c r="F11" s="223"/>
      <c r="G11" s="224"/>
      <c r="H11" s="114"/>
      <c r="I11" s="228"/>
      <c r="J11" s="115"/>
    </row>
    <row r="12" spans="1:12" ht="15" customHeight="1" x14ac:dyDescent="0.2">
      <c r="A12" s="30" t="s">
        <v>9</v>
      </c>
      <c r="B12" s="222" t="s">
        <v>10</v>
      </c>
      <c r="C12" s="223"/>
      <c r="D12" s="223"/>
      <c r="E12" s="223"/>
      <c r="F12" s="223"/>
      <c r="G12" s="224"/>
      <c r="H12" s="215"/>
      <c r="I12" s="229"/>
      <c r="J12" s="216"/>
    </row>
    <row r="13" spans="1:12" ht="15" customHeight="1" x14ac:dyDescent="0.2">
      <c r="A13" s="29" t="s">
        <v>11</v>
      </c>
      <c r="B13" s="34" t="s">
        <v>12</v>
      </c>
      <c r="C13" s="35"/>
      <c r="D13" s="35"/>
      <c r="E13" s="35"/>
      <c r="F13" s="35"/>
      <c r="G13" s="35"/>
      <c r="H13" s="215"/>
      <c r="I13" s="229"/>
      <c r="J13" s="216"/>
    </row>
    <row r="14" spans="1:12" ht="15" customHeight="1" x14ac:dyDescent="0.2">
      <c r="A14" s="234"/>
      <c r="B14" s="234"/>
      <c r="C14" s="234"/>
      <c r="D14" s="234"/>
      <c r="E14" s="234"/>
      <c r="F14" s="234"/>
      <c r="G14" s="234"/>
      <c r="H14" s="234"/>
      <c r="I14" s="234"/>
      <c r="J14" s="234"/>
    </row>
    <row r="15" spans="1:12" ht="15" customHeight="1" x14ac:dyDescent="0.2">
      <c r="A15" s="235" t="s">
        <v>13</v>
      </c>
      <c r="B15" s="235"/>
      <c r="C15" s="235"/>
      <c r="D15" s="235"/>
      <c r="E15" s="235"/>
      <c r="F15" s="235"/>
      <c r="G15" s="235"/>
      <c r="H15" s="235"/>
      <c r="I15" s="235"/>
      <c r="J15" s="235"/>
    </row>
    <row r="16" spans="1:12" ht="15" customHeight="1" x14ac:dyDescent="0.2">
      <c r="A16" s="29">
        <v>1</v>
      </c>
      <c r="B16" s="163" t="s">
        <v>18</v>
      </c>
      <c r="C16" s="163"/>
      <c r="D16" s="163"/>
      <c r="E16" s="163"/>
      <c r="F16" s="163"/>
      <c r="G16" s="163"/>
      <c r="H16" s="163"/>
      <c r="I16" s="215"/>
      <c r="J16" s="216"/>
    </row>
    <row r="17" spans="1:1025" s="1" customFormat="1" ht="15" customHeight="1" x14ac:dyDescent="0.2">
      <c r="A17" s="29">
        <v>2</v>
      </c>
      <c r="B17" s="222" t="s">
        <v>14</v>
      </c>
      <c r="C17" s="223"/>
      <c r="D17" s="223"/>
      <c r="E17" s="223"/>
      <c r="F17" s="223"/>
      <c r="G17" s="223"/>
      <c r="H17" s="224"/>
      <c r="I17" s="215"/>
      <c r="J17" s="216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</row>
    <row r="18" spans="1:1025" s="1" customFormat="1" ht="15" customHeight="1" x14ac:dyDescent="0.2">
      <c r="A18" s="29">
        <v>3</v>
      </c>
      <c r="B18" s="60" t="s">
        <v>147</v>
      </c>
      <c r="C18" s="61"/>
      <c r="D18" s="61"/>
      <c r="E18" s="66"/>
      <c r="F18" s="61"/>
      <c r="G18" s="61"/>
      <c r="H18" s="62"/>
      <c r="I18" s="215"/>
      <c r="J18" s="216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</row>
    <row r="19" spans="1:1025" s="1" customFormat="1" ht="15" customHeight="1" x14ac:dyDescent="0.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</row>
    <row r="20" spans="1:1025" s="1" customFormat="1" ht="15" customHeight="1" x14ac:dyDescent="0.2">
      <c r="A20" s="220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s="1" customFormat="1" ht="15" customHeight="1" x14ac:dyDescent="0.2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s="1" customFormat="1" ht="15" customHeight="1" x14ac:dyDescent="0.2">
      <c r="A22" s="221" t="s">
        <v>16</v>
      </c>
      <c r="B22" s="221"/>
      <c r="C22" s="221"/>
      <c r="D22" s="221"/>
      <c r="E22" s="221"/>
      <c r="F22" s="221"/>
      <c r="G22" s="221"/>
      <c r="H22" s="221"/>
      <c r="I22" s="221"/>
      <c r="J22" s="221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1" customFormat="1" ht="15" customHeight="1" x14ac:dyDescent="0.2">
      <c r="A23" s="180" t="s">
        <v>17</v>
      </c>
      <c r="B23" s="180"/>
      <c r="C23" s="180"/>
      <c r="D23" s="180"/>
      <c r="E23" s="180"/>
      <c r="F23" s="180"/>
      <c r="G23" s="180"/>
      <c r="H23" s="180"/>
      <c r="I23" s="180"/>
      <c r="J23" s="180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1" customFormat="1" ht="15" customHeight="1" x14ac:dyDescent="0.2">
      <c r="A24" s="8">
        <v>1</v>
      </c>
      <c r="B24" s="163" t="s">
        <v>18</v>
      </c>
      <c r="C24" s="163"/>
      <c r="D24" s="163"/>
      <c r="E24" s="163"/>
      <c r="F24" s="163"/>
      <c r="G24" s="163"/>
      <c r="H24" s="163"/>
      <c r="I24" s="215"/>
      <c r="J24" s="216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s="1" customFormat="1" ht="15" customHeight="1" x14ac:dyDescent="0.2">
      <c r="A25" s="8">
        <v>2</v>
      </c>
      <c r="B25" s="163" t="s">
        <v>19</v>
      </c>
      <c r="C25" s="163"/>
      <c r="D25" s="163"/>
      <c r="E25" s="163"/>
      <c r="F25" s="163"/>
      <c r="G25" s="163"/>
      <c r="H25" s="163"/>
      <c r="I25" s="212"/>
      <c r="J25" s="17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</row>
    <row r="26" spans="1:1025" s="1" customFormat="1" ht="15" customHeight="1" x14ac:dyDescent="0.2">
      <c r="A26" s="8">
        <v>3</v>
      </c>
      <c r="B26" s="163" t="s">
        <v>20</v>
      </c>
      <c r="C26" s="163"/>
      <c r="D26" s="163"/>
      <c r="E26" s="163"/>
      <c r="F26" s="163"/>
      <c r="G26" s="163"/>
      <c r="H26" s="163"/>
      <c r="I26" s="217"/>
      <c r="J26" s="218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s="1" customFormat="1" ht="15" customHeight="1" x14ac:dyDescent="0.2">
      <c r="A27" s="8">
        <v>4</v>
      </c>
      <c r="B27" s="163" t="s">
        <v>21</v>
      </c>
      <c r="C27" s="163"/>
      <c r="D27" s="163"/>
      <c r="E27" s="163"/>
      <c r="F27" s="163"/>
      <c r="G27" s="163"/>
      <c r="H27" s="163"/>
      <c r="I27" s="212"/>
      <c r="J27" s="17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</row>
    <row r="28" spans="1:1025" s="1" customFormat="1" ht="15" customHeight="1" x14ac:dyDescent="0.2">
      <c r="A28" s="8">
        <v>5</v>
      </c>
      <c r="B28" s="163" t="s">
        <v>146</v>
      </c>
      <c r="C28" s="163"/>
      <c r="D28" s="163"/>
      <c r="E28" s="163"/>
      <c r="F28" s="163"/>
      <c r="G28" s="163"/>
      <c r="H28" s="163"/>
      <c r="I28" s="213"/>
      <c r="J28" s="214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s="1" customFormat="1" ht="15" customHeight="1" x14ac:dyDescent="0.2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</row>
    <row r="30" spans="1:1025" s="1" customFormat="1" ht="15" customHeight="1" x14ac:dyDescent="0.2">
      <c r="A30" s="119" t="s">
        <v>22</v>
      </c>
      <c r="B30" s="120"/>
      <c r="C30" s="120"/>
      <c r="D30" s="120"/>
      <c r="E30" s="120"/>
      <c r="F30" s="120"/>
      <c r="G30" s="120"/>
      <c r="H30" s="120"/>
      <c r="I30" s="120"/>
      <c r="J30" s="121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s="1" customFormat="1" ht="15" customHeight="1" x14ac:dyDescent="0.2">
      <c r="A31" s="51">
        <v>1</v>
      </c>
      <c r="B31" s="180" t="s">
        <v>23</v>
      </c>
      <c r="C31" s="180"/>
      <c r="D31" s="180"/>
      <c r="E31" s="180"/>
      <c r="F31" s="180"/>
      <c r="G31" s="180"/>
      <c r="H31" s="180"/>
      <c r="I31" s="210" t="s">
        <v>24</v>
      </c>
      <c r="J31" s="210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</row>
    <row r="32" spans="1:1025" s="1" customFormat="1" ht="15" customHeight="1" x14ac:dyDescent="0.2">
      <c r="A32" s="8" t="s">
        <v>5</v>
      </c>
      <c r="B32" s="211" t="s">
        <v>116</v>
      </c>
      <c r="C32" s="211"/>
      <c r="D32" s="211"/>
      <c r="E32" s="211"/>
      <c r="F32" s="211"/>
      <c r="G32" s="211"/>
      <c r="H32" s="211"/>
      <c r="I32" s="197"/>
      <c r="J32" s="197"/>
      <c r="K32" s="6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1" customFormat="1" ht="15" customHeight="1" x14ac:dyDescent="0.2">
      <c r="A33" s="10" t="s">
        <v>7</v>
      </c>
      <c r="B33" s="69" t="s">
        <v>25</v>
      </c>
      <c r="C33" s="70"/>
      <c r="D33" s="71"/>
      <c r="E33" s="53" t="s">
        <v>112</v>
      </c>
      <c r="F33" s="75" t="s">
        <v>109</v>
      </c>
      <c r="G33" s="48" t="s">
        <v>121</v>
      </c>
      <c r="H33" s="37">
        <v>0.3</v>
      </c>
      <c r="I33" s="137">
        <f>IF(F33="N",0,ROUND(I32*H33,2))</f>
        <v>0</v>
      </c>
      <c r="J33" s="137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1" customFormat="1" ht="15" customHeight="1" x14ac:dyDescent="0.2">
      <c r="A34" s="198" t="s">
        <v>9</v>
      </c>
      <c r="B34" s="209" t="s">
        <v>26</v>
      </c>
      <c r="C34" s="209"/>
      <c r="D34" s="209"/>
      <c r="E34" s="207" t="s">
        <v>112</v>
      </c>
      <c r="F34" s="202" t="s">
        <v>109</v>
      </c>
      <c r="G34" s="23" t="s">
        <v>119</v>
      </c>
      <c r="H34" s="50" t="s">
        <v>120</v>
      </c>
      <c r="I34" s="190">
        <f>IF(F34="N",0,ROUND(G35*H35,2))</f>
        <v>0</v>
      </c>
      <c r="J34" s="191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1" customFormat="1" ht="15" customHeight="1" x14ac:dyDescent="0.2">
      <c r="A35" s="199"/>
      <c r="B35" s="209"/>
      <c r="C35" s="209"/>
      <c r="D35" s="209"/>
      <c r="E35" s="208"/>
      <c r="F35" s="203"/>
      <c r="G35" s="14">
        <v>998</v>
      </c>
      <c r="H35" s="76">
        <v>0.4</v>
      </c>
      <c r="I35" s="192"/>
      <c r="J35" s="193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1" customFormat="1" ht="15" customHeight="1" x14ac:dyDescent="0.2">
      <c r="A36" s="198" t="s">
        <v>11</v>
      </c>
      <c r="B36" s="206" t="s">
        <v>27</v>
      </c>
      <c r="C36" s="206"/>
      <c r="D36" s="206"/>
      <c r="E36" s="200" t="s">
        <v>112</v>
      </c>
      <c r="F36" s="202" t="s">
        <v>109</v>
      </c>
      <c r="G36" s="14" t="s">
        <v>123</v>
      </c>
      <c r="H36" s="14" t="s">
        <v>122</v>
      </c>
      <c r="I36" s="190">
        <f>IF(F36="N",0,ROUND(($I$32+$I$33)*$G$37/12*$H$37,2))</f>
        <v>0</v>
      </c>
      <c r="J36" s="191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1" customFormat="1" ht="15" customHeight="1" x14ac:dyDescent="0.2">
      <c r="A37" s="199"/>
      <c r="B37" s="206"/>
      <c r="C37" s="206"/>
      <c r="D37" s="206"/>
      <c r="E37" s="201"/>
      <c r="F37" s="203"/>
      <c r="G37" s="77">
        <v>9</v>
      </c>
      <c r="H37" s="76">
        <v>0.2</v>
      </c>
      <c r="I37" s="192"/>
      <c r="J37" s="193"/>
      <c r="L37" s="59"/>
      <c r="M37" s="59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1" customFormat="1" ht="15" customHeight="1" x14ac:dyDescent="0.2">
      <c r="A38" s="198" t="s">
        <v>28</v>
      </c>
      <c r="B38" s="206" t="s">
        <v>115</v>
      </c>
      <c r="C38" s="206"/>
      <c r="D38" s="206"/>
      <c r="E38" s="200" t="s">
        <v>112</v>
      </c>
      <c r="F38" s="202" t="s">
        <v>109</v>
      </c>
      <c r="G38" s="204" t="s">
        <v>124</v>
      </c>
      <c r="H38" s="205"/>
      <c r="I38" s="190">
        <f>IF(F38="N",0,ROUND(($I$32+$I$33)*((60-G39)*G37/G39)/12*H37,2))</f>
        <v>0</v>
      </c>
      <c r="J38" s="191"/>
      <c r="L38" s="59"/>
      <c r="M38" s="59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</row>
    <row r="39" spans="1:1025" s="1" customFormat="1" ht="15" customHeight="1" x14ac:dyDescent="0.2">
      <c r="A39" s="199"/>
      <c r="B39" s="206"/>
      <c r="C39" s="206"/>
      <c r="D39" s="206"/>
      <c r="E39" s="201"/>
      <c r="F39" s="203"/>
      <c r="G39" s="114">
        <v>52.5</v>
      </c>
      <c r="H39" s="115"/>
      <c r="I39" s="192"/>
      <c r="J39" s="193"/>
      <c r="L39" s="194"/>
      <c r="M39" s="194"/>
      <c r="Q39" s="6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</row>
    <row r="40" spans="1:1025" s="1" customFormat="1" ht="15" customHeight="1" x14ac:dyDescent="0.2">
      <c r="A40" s="8" t="s">
        <v>29</v>
      </c>
      <c r="B40" s="196" t="s">
        <v>31</v>
      </c>
      <c r="C40" s="196"/>
      <c r="D40" s="196"/>
      <c r="E40" s="163"/>
      <c r="F40" s="163"/>
      <c r="G40" s="163"/>
      <c r="H40" s="163"/>
      <c r="I40" s="197">
        <v>0</v>
      </c>
      <c r="J40" s="197"/>
      <c r="K40" s="6"/>
      <c r="L40" s="194"/>
      <c r="M40" s="194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</row>
    <row r="41" spans="1:1025" s="1" customFormat="1" ht="15" customHeight="1" x14ac:dyDescent="0.2">
      <c r="A41" s="134" t="s">
        <v>32</v>
      </c>
      <c r="B41" s="134"/>
      <c r="C41" s="134"/>
      <c r="D41" s="134"/>
      <c r="E41" s="134"/>
      <c r="F41" s="134"/>
      <c r="G41" s="134"/>
      <c r="H41" s="134"/>
      <c r="I41" s="165">
        <f>SUM(I32:J40)</f>
        <v>0</v>
      </c>
      <c r="J41" s="16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</row>
    <row r="42" spans="1:1025" s="1" customFormat="1" ht="15" customHeight="1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</row>
    <row r="43" spans="1:1025" s="1" customFormat="1" ht="15" customHeight="1" x14ac:dyDescent="0.2">
      <c r="A43" s="119" t="s">
        <v>33</v>
      </c>
      <c r="B43" s="120"/>
      <c r="C43" s="120"/>
      <c r="D43" s="120"/>
      <c r="E43" s="120"/>
      <c r="F43" s="120"/>
      <c r="G43" s="120"/>
      <c r="H43" s="120"/>
      <c r="I43" s="120"/>
      <c r="J43" s="121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</row>
    <row r="44" spans="1:1025" s="1" customFormat="1" ht="15" customHeight="1" x14ac:dyDescent="0.2">
      <c r="A44" s="134" t="s">
        <v>34</v>
      </c>
      <c r="B44" s="134"/>
      <c r="C44" s="134"/>
      <c r="D44" s="134"/>
      <c r="E44" s="134"/>
      <c r="F44" s="134"/>
      <c r="G44" s="134"/>
      <c r="H44" s="134"/>
      <c r="I44" s="134"/>
      <c r="J44" s="134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s="1" customFormat="1" ht="15" customHeight="1" x14ac:dyDescent="0.2">
      <c r="A45" s="51" t="s">
        <v>35</v>
      </c>
      <c r="B45" s="180" t="s">
        <v>36</v>
      </c>
      <c r="C45" s="180"/>
      <c r="D45" s="180"/>
      <c r="E45" s="180"/>
      <c r="F45" s="180"/>
      <c r="G45" s="180"/>
      <c r="H45" s="180"/>
      <c r="I45" s="51" t="s">
        <v>37</v>
      </c>
      <c r="J45" s="7" t="s">
        <v>24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s="1" customFormat="1" ht="15" customHeight="1" x14ac:dyDescent="0.2">
      <c r="A46" s="8" t="s">
        <v>5</v>
      </c>
      <c r="B46" s="163" t="s">
        <v>38</v>
      </c>
      <c r="C46" s="163"/>
      <c r="D46" s="163"/>
      <c r="E46" s="163"/>
      <c r="F46" s="163"/>
      <c r="G46" s="163"/>
      <c r="H46" s="163"/>
      <c r="I46" s="16">
        <f>ROUND(1/11,4)</f>
        <v>9.0899999999999995E-2</v>
      </c>
      <c r="J46" s="9">
        <f>ROUND(I46*$I$41,2)</f>
        <v>0</v>
      </c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</row>
    <row r="47" spans="1:1025" s="1" customFormat="1" ht="15" customHeight="1" x14ac:dyDescent="0.2">
      <c r="A47" s="8" t="s">
        <v>7</v>
      </c>
      <c r="B47" s="163" t="s">
        <v>39</v>
      </c>
      <c r="C47" s="163"/>
      <c r="D47" s="163"/>
      <c r="E47" s="163"/>
      <c r="F47" s="163"/>
      <c r="G47" s="163"/>
      <c r="H47" s="163"/>
      <c r="I47" s="16">
        <f>ROUND((1/3)/11,4)</f>
        <v>3.0300000000000001E-2</v>
      </c>
      <c r="J47" s="9">
        <f>ROUND(I47*$I$41,2)</f>
        <v>0</v>
      </c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</row>
    <row r="48" spans="1:1025" s="1" customFormat="1" ht="15" customHeight="1" x14ac:dyDescent="0.2">
      <c r="A48" s="134" t="s">
        <v>40</v>
      </c>
      <c r="B48" s="134"/>
      <c r="C48" s="134"/>
      <c r="D48" s="134"/>
      <c r="E48" s="134"/>
      <c r="F48" s="134"/>
      <c r="G48" s="134"/>
      <c r="H48" s="134"/>
      <c r="I48" s="165">
        <f>SUM(J46:J47)</f>
        <v>0</v>
      </c>
      <c r="J48" s="165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1:1025" s="1" customFormat="1" ht="15" customHeight="1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1" customFormat="1" ht="15" customHeight="1" x14ac:dyDescent="0.2">
      <c r="A50" s="134" t="s">
        <v>41</v>
      </c>
      <c r="B50" s="134"/>
      <c r="C50" s="134"/>
      <c r="D50" s="134"/>
      <c r="E50" s="134"/>
      <c r="F50" s="134"/>
      <c r="G50" s="134"/>
      <c r="H50" s="134"/>
      <c r="I50" s="134"/>
      <c r="J50" s="134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1" customFormat="1" ht="15" customHeight="1" x14ac:dyDescent="0.2">
      <c r="A51" s="51" t="s">
        <v>42</v>
      </c>
      <c r="B51" s="180" t="s">
        <v>43</v>
      </c>
      <c r="C51" s="180"/>
      <c r="D51" s="180"/>
      <c r="E51" s="180"/>
      <c r="F51" s="180"/>
      <c r="G51" s="180"/>
      <c r="H51" s="180"/>
      <c r="I51" s="51" t="s">
        <v>37</v>
      </c>
      <c r="J51" s="7" t="s">
        <v>24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1" customFormat="1" ht="15" customHeight="1" x14ac:dyDescent="0.2">
      <c r="A52" s="8" t="s">
        <v>5</v>
      </c>
      <c r="B52" s="163" t="s">
        <v>44</v>
      </c>
      <c r="C52" s="163"/>
      <c r="D52" s="163"/>
      <c r="E52" s="163"/>
      <c r="F52" s="163"/>
      <c r="G52" s="163"/>
      <c r="H52" s="163"/>
      <c r="I52" s="44">
        <v>0.2</v>
      </c>
      <c r="J52" s="11">
        <f t="shared" ref="J52:J59" si="0">ROUND(I52*($I$41+$I$48),2)</f>
        <v>0</v>
      </c>
      <c r="K52" s="1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s="1" customFormat="1" ht="15" customHeight="1" x14ac:dyDescent="0.2">
      <c r="A53" s="8" t="s">
        <v>7</v>
      </c>
      <c r="B53" s="163" t="s">
        <v>45</v>
      </c>
      <c r="C53" s="163"/>
      <c r="D53" s="163"/>
      <c r="E53" s="163"/>
      <c r="F53" s="163"/>
      <c r="G53" s="163"/>
      <c r="H53" s="163"/>
      <c r="I53" s="44">
        <v>2.5000000000000001E-2</v>
      </c>
      <c r="J53" s="11">
        <f t="shared" si="0"/>
        <v>0</v>
      </c>
      <c r="K53" s="1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s="1" customFormat="1" ht="15" customHeight="1" x14ac:dyDescent="0.25">
      <c r="A54" s="31" t="s">
        <v>9</v>
      </c>
      <c r="B54" s="40" t="s">
        <v>46</v>
      </c>
      <c r="C54" s="41"/>
      <c r="E54" s="10" t="s">
        <v>113</v>
      </c>
      <c r="F54" s="78">
        <v>0.03</v>
      </c>
      <c r="G54" s="42" t="s">
        <v>154</v>
      </c>
      <c r="H54" s="79">
        <v>2</v>
      </c>
      <c r="I54" s="45">
        <f>ROUND(F54*H54,4)</f>
        <v>0.06</v>
      </c>
      <c r="J54" s="11">
        <f t="shared" si="0"/>
        <v>0</v>
      </c>
      <c r="K54" s="1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s="1" customFormat="1" ht="15" customHeight="1" x14ac:dyDescent="0.2">
      <c r="A55" s="31" t="s">
        <v>11</v>
      </c>
      <c r="B55" s="163" t="s">
        <v>47</v>
      </c>
      <c r="C55" s="163"/>
      <c r="D55" s="163"/>
      <c r="E55" s="163"/>
      <c r="F55" s="163"/>
      <c r="G55" s="163"/>
      <c r="H55" s="163"/>
      <c r="I55" s="44">
        <v>1.4999999999999999E-2</v>
      </c>
      <c r="J55" s="11">
        <f t="shared" si="0"/>
        <v>0</v>
      </c>
      <c r="K55" s="1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</row>
    <row r="56" spans="1:1025" s="1" customFormat="1" ht="15" customHeight="1" x14ac:dyDescent="0.2">
      <c r="A56" s="8" t="s">
        <v>28</v>
      </c>
      <c r="B56" s="163" t="s">
        <v>48</v>
      </c>
      <c r="C56" s="163"/>
      <c r="D56" s="163"/>
      <c r="E56" s="163"/>
      <c r="F56" s="163"/>
      <c r="G56" s="163"/>
      <c r="H56" s="163"/>
      <c r="I56" s="46">
        <v>0.01</v>
      </c>
      <c r="J56" s="11">
        <f t="shared" si="0"/>
        <v>0</v>
      </c>
      <c r="K56" s="1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</row>
    <row r="57" spans="1:1025" s="1" customFormat="1" ht="15" customHeight="1" x14ac:dyDescent="0.2">
      <c r="A57" s="8" t="s">
        <v>29</v>
      </c>
      <c r="B57" s="163" t="s">
        <v>49</v>
      </c>
      <c r="C57" s="163"/>
      <c r="D57" s="163"/>
      <c r="E57" s="163"/>
      <c r="F57" s="163"/>
      <c r="G57" s="163"/>
      <c r="H57" s="163"/>
      <c r="I57" s="44">
        <v>6.0000000000000001E-3</v>
      </c>
      <c r="J57" s="11">
        <f t="shared" si="0"/>
        <v>0</v>
      </c>
      <c r="K57" s="1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</row>
    <row r="58" spans="1:1025" s="1" customFormat="1" ht="15" customHeight="1" x14ac:dyDescent="0.2">
      <c r="A58" s="8" t="s">
        <v>30</v>
      </c>
      <c r="B58" s="163" t="s">
        <v>50</v>
      </c>
      <c r="C58" s="163"/>
      <c r="D58" s="163"/>
      <c r="E58" s="163"/>
      <c r="F58" s="163"/>
      <c r="G58" s="163"/>
      <c r="H58" s="163"/>
      <c r="I58" s="44">
        <v>2E-3</v>
      </c>
      <c r="J58" s="11">
        <f t="shared" si="0"/>
        <v>0</v>
      </c>
      <c r="K58" s="1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s="1" customFormat="1" ht="15" customHeight="1" x14ac:dyDescent="0.2">
      <c r="A59" s="8" t="s">
        <v>51</v>
      </c>
      <c r="B59" s="163" t="s">
        <v>52</v>
      </c>
      <c r="C59" s="163"/>
      <c r="D59" s="163"/>
      <c r="E59" s="163"/>
      <c r="F59" s="163"/>
      <c r="G59" s="163"/>
      <c r="H59" s="163"/>
      <c r="I59" s="46">
        <v>0.08</v>
      </c>
      <c r="J59" s="11">
        <f t="shared" si="0"/>
        <v>0</v>
      </c>
      <c r="K59" s="1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</row>
    <row r="60" spans="1:1025" s="1" customFormat="1" ht="15" customHeight="1" x14ac:dyDescent="0.2">
      <c r="A60" s="134" t="s">
        <v>53</v>
      </c>
      <c r="B60" s="134"/>
      <c r="C60" s="134"/>
      <c r="D60" s="134"/>
      <c r="E60" s="134"/>
      <c r="F60" s="134"/>
      <c r="G60" s="134"/>
      <c r="H60" s="134"/>
      <c r="I60" s="13">
        <f>SUM(I52:I59)</f>
        <v>0.39800000000000008</v>
      </c>
      <c r="J60" s="57">
        <f>SUM(J52:J59)</f>
        <v>0</v>
      </c>
      <c r="K60" s="1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</row>
    <row r="61" spans="1:1025" s="1" customFormat="1" ht="15" customHeight="1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</row>
    <row r="62" spans="1:1025" s="1" customFormat="1" ht="15" customHeight="1" x14ac:dyDescent="0.2">
      <c r="A62" s="126" t="s">
        <v>54</v>
      </c>
      <c r="B62" s="127"/>
      <c r="C62" s="127"/>
      <c r="D62" s="127"/>
      <c r="E62" s="127"/>
      <c r="F62" s="127"/>
      <c r="G62" s="127"/>
      <c r="H62" s="127"/>
      <c r="I62" s="127"/>
      <c r="J62" s="13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</row>
    <row r="63" spans="1:1025" s="1" customFormat="1" ht="15" customHeight="1" x14ac:dyDescent="0.2">
      <c r="A63" s="51" t="s">
        <v>55</v>
      </c>
      <c r="B63" s="180" t="s">
        <v>56</v>
      </c>
      <c r="C63" s="180"/>
      <c r="D63" s="180"/>
      <c r="E63" s="180"/>
      <c r="F63" s="180"/>
      <c r="G63" s="180"/>
      <c r="H63" s="180"/>
      <c r="I63" s="134" t="s">
        <v>24</v>
      </c>
      <c r="J63" s="134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1" customFormat="1" ht="15" customHeight="1" x14ac:dyDescent="0.2">
      <c r="A64" s="178" t="s">
        <v>5</v>
      </c>
      <c r="B64" s="142" t="s">
        <v>108</v>
      </c>
      <c r="C64" s="143"/>
      <c r="D64" s="8" t="s">
        <v>107</v>
      </c>
      <c r="E64" s="8" t="s">
        <v>106</v>
      </c>
      <c r="F64" s="8" t="s">
        <v>105</v>
      </c>
      <c r="G64" s="8" t="s">
        <v>104</v>
      </c>
      <c r="H64" s="8" t="s">
        <v>111</v>
      </c>
      <c r="I64" s="190">
        <f>IF(D65="N",0,IF((E65*F65*G65)-(I32*H65)&lt;0,0,ROUND((E65*F65*G65)-(H65*I32),2)))</f>
        <v>0</v>
      </c>
      <c r="J64" s="19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1" customFormat="1" ht="15" customHeight="1" x14ac:dyDescent="0.25">
      <c r="A65" s="179"/>
      <c r="B65" s="146"/>
      <c r="C65" s="147"/>
      <c r="D65" s="80" t="s">
        <v>109</v>
      </c>
      <c r="E65" s="81"/>
      <c r="F65" s="82"/>
      <c r="G65" s="80">
        <v>20.83</v>
      </c>
      <c r="H65" s="83">
        <v>0.06</v>
      </c>
      <c r="I65" s="192"/>
      <c r="J65" s="193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1" customFormat="1" ht="15" customHeight="1" x14ac:dyDescent="0.2">
      <c r="A66" s="178" t="s">
        <v>7</v>
      </c>
      <c r="B66" s="142" t="s">
        <v>110</v>
      </c>
      <c r="C66" s="181"/>
      <c r="D66" s="143"/>
      <c r="E66" s="8" t="s">
        <v>107</v>
      </c>
      <c r="F66" s="8" t="s">
        <v>106</v>
      </c>
      <c r="G66" s="8" t="s">
        <v>104</v>
      </c>
      <c r="H66" s="8" t="s">
        <v>111</v>
      </c>
      <c r="I66" s="190">
        <f>IF(E67="N",0,ROUND((F67*G67)-(H67*F67*G67),2))</f>
        <v>0</v>
      </c>
      <c r="J66" s="19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1" customFormat="1" ht="15" customHeight="1" x14ac:dyDescent="0.25">
      <c r="A67" s="179"/>
      <c r="B67" s="146"/>
      <c r="C67" s="182"/>
      <c r="D67" s="147"/>
      <c r="E67" s="80" t="s">
        <v>109</v>
      </c>
      <c r="F67" s="81"/>
      <c r="G67" s="80"/>
      <c r="H67" s="83">
        <v>0</v>
      </c>
      <c r="I67" s="192"/>
      <c r="J67" s="193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1" customFormat="1" ht="15" customHeight="1" x14ac:dyDescent="0.2">
      <c r="A68" s="8" t="s">
        <v>9</v>
      </c>
      <c r="B68" s="164" t="s">
        <v>141</v>
      </c>
      <c r="C68" s="164"/>
      <c r="D68" s="164"/>
      <c r="E68" s="164"/>
      <c r="F68" s="164"/>
      <c r="G68" s="164"/>
      <c r="H68" s="164"/>
      <c r="I68" s="188">
        <v>0</v>
      </c>
      <c r="J68" s="188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s="1" customFormat="1" ht="15" customHeight="1" x14ac:dyDescent="0.2">
      <c r="A69" s="8" t="s">
        <v>11</v>
      </c>
      <c r="B69" s="164" t="s">
        <v>156</v>
      </c>
      <c r="C69" s="164"/>
      <c r="D69" s="164"/>
      <c r="E69" s="164"/>
      <c r="F69" s="164"/>
      <c r="G69" s="164"/>
      <c r="H69" s="164"/>
      <c r="I69" s="188">
        <v>0</v>
      </c>
      <c r="J69" s="188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s="1" customFormat="1" ht="15" customHeight="1" x14ac:dyDescent="0.2">
      <c r="A70" s="8" t="s">
        <v>28</v>
      </c>
      <c r="B70" s="164" t="s">
        <v>125</v>
      </c>
      <c r="C70" s="164"/>
      <c r="D70" s="164"/>
      <c r="E70" s="164"/>
      <c r="F70" s="164"/>
      <c r="G70" s="164"/>
      <c r="H70" s="164"/>
      <c r="I70" s="188">
        <v>0</v>
      </c>
      <c r="J70" s="188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1" customFormat="1" ht="15" customHeight="1" x14ac:dyDescent="0.2">
      <c r="A71" s="8" t="s">
        <v>29</v>
      </c>
      <c r="B71" s="163" t="s">
        <v>155</v>
      </c>
      <c r="C71" s="163"/>
      <c r="D71" s="163"/>
      <c r="E71" s="163"/>
      <c r="F71" s="163"/>
      <c r="G71" s="163"/>
      <c r="H71" s="163"/>
      <c r="I71" s="188">
        <v>0</v>
      </c>
      <c r="J71" s="188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s="1" customFormat="1" ht="15" customHeight="1" x14ac:dyDescent="0.2">
      <c r="A72" s="134" t="s">
        <v>40</v>
      </c>
      <c r="B72" s="134"/>
      <c r="C72" s="134"/>
      <c r="D72" s="134"/>
      <c r="E72" s="134"/>
      <c r="F72" s="134"/>
      <c r="G72" s="134"/>
      <c r="H72" s="134"/>
      <c r="I72" s="165">
        <f>SUM(I64:J71)</f>
        <v>0</v>
      </c>
      <c r="J72" s="165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025" s="1" customFormat="1" ht="15" customHeight="1" x14ac:dyDescent="0.2">
      <c r="A73" s="189" t="s">
        <v>57</v>
      </c>
      <c r="B73" s="189"/>
      <c r="C73" s="189"/>
      <c r="D73" s="189"/>
      <c r="E73" s="189"/>
      <c r="F73" s="189"/>
      <c r="G73" s="189"/>
      <c r="H73" s="189"/>
      <c r="I73" s="189"/>
      <c r="J73" s="189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</row>
    <row r="74" spans="1:1025" s="1" customFormat="1" ht="15" customHeight="1" x14ac:dyDescent="0.2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</row>
    <row r="75" spans="1:1025" s="1" customFormat="1" ht="15" customHeight="1" x14ac:dyDescent="0.2">
      <c r="A75" s="55">
        <v>2</v>
      </c>
      <c r="B75" s="187" t="s">
        <v>58</v>
      </c>
      <c r="C75" s="187"/>
      <c r="D75" s="187"/>
      <c r="E75" s="187"/>
      <c r="F75" s="187"/>
      <c r="G75" s="187"/>
      <c r="H75" s="187"/>
      <c r="I75" s="136" t="s">
        <v>24</v>
      </c>
      <c r="J75" s="136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</row>
    <row r="76" spans="1:1025" s="1" customFormat="1" ht="15" customHeight="1" x14ac:dyDescent="0.2">
      <c r="A76" s="10" t="s">
        <v>35</v>
      </c>
      <c r="B76" s="164" t="s">
        <v>59</v>
      </c>
      <c r="C76" s="164"/>
      <c r="D76" s="164"/>
      <c r="E76" s="164"/>
      <c r="F76" s="164"/>
      <c r="G76" s="164"/>
      <c r="H76" s="164"/>
      <c r="I76" s="137">
        <f>I48</f>
        <v>0</v>
      </c>
      <c r="J76" s="137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1:1025" s="1" customFormat="1" ht="15" customHeight="1" x14ac:dyDescent="0.2">
      <c r="A77" s="10" t="s">
        <v>42</v>
      </c>
      <c r="B77" s="164" t="s">
        <v>43</v>
      </c>
      <c r="C77" s="164"/>
      <c r="D77" s="164"/>
      <c r="E77" s="164"/>
      <c r="F77" s="164"/>
      <c r="G77" s="164"/>
      <c r="H77" s="164"/>
      <c r="I77" s="137">
        <f>J60</f>
        <v>0</v>
      </c>
      <c r="J77" s="137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</row>
    <row r="78" spans="1:1025" s="1" customFormat="1" ht="15" customHeight="1" x14ac:dyDescent="0.2">
      <c r="A78" s="10" t="s">
        <v>55</v>
      </c>
      <c r="B78" s="164" t="s">
        <v>56</v>
      </c>
      <c r="C78" s="164"/>
      <c r="D78" s="164"/>
      <c r="E78" s="164"/>
      <c r="F78" s="164"/>
      <c r="G78" s="164"/>
      <c r="H78" s="164"/>
      <c r="I78" s="137">
        <f>I72</f>
        <v>0</v>
      </c>
      <c r="J78" s="137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1:1025" s="1" customFormat="1" ht="15" customHeight="1" x14ac:dyDescent="0.2">
      <c r="A79" s="134" t="s">
        <v>40</v>
      </c>
      <c r="B79" s="134"/>
      <c r="C79" s="134"/>
      <c r="D79" s="134"/>
      <c r="E79" s="134"/>
      <c r="F79" s="134"/>
      <c r="G79" s="134"/>
      <c r="H79" s="134"/>
      <c r="I79" s="165">
        <f>SUM(I76:J78)</f>
        <v>0</v>
      </c>
      <c r="J79" s="165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s="1" customFormat="1" ht="15" customHeight="1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s="1" customFormat="1" ht="15" customHeight="1" x14ac:dyDescent="0.2">
      <c r="A81" s="119" t="s">
        <v>60</v>
      </c>
      <c r="B81" s="120"/>
      <c r="C81" s="120"/>
      <c r="D81" s="120"/>
      <c r="E81" s="120"/>
      <c r="F81" s="120"/>
      <c r="G81" s="120"/>
      <c r="H81" s="120"/>
      <c r="I81" s="120"/>
      <c r="J81" s="12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1" customFormat="1" ht="15" customHeight="1" x14ac:dyDescent="0.2">
      <c r="A82" s="51">
        <v>3</v>
      </c>
      <c r="B82" s="180" t="s">
        <v>61</v>
      </c>
      <c r="C82" s="180"/>
      <c r="D82" s="180"/>
      <c r="E82" s="180"/>
      <c r="F82" s="180"/>
      <c r="G82" s="180"/>
      <c r="H82" s="180"/>
      <c r="I82" s="51" t="s">
        <v>37</v>
      </c>
      <c r="J82" s="7" t="s">
        <v>24</v>
      </c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s="1" customFormat="1" ht="15" customHeight="1" x14ac:dyDescent="0.2">
      <c r="A83" s="8" t="s">
        <v>5</v>
      </c>
      <c r="B83" s="175" t="s">
        <v>62</v>
      </c>
      <c r="C83" s="176"/>
      <c r="D83" s="176"/>
      <c r="E83" s="177"/>
      <c r="F83" s="173" t="s">
        <v>138</v>
      </c>
      <c r="G83" s="174"/>
      <c r="H83" s="84">
        <v>0.05</v>
      </c>
      <c r="I83" s="21">
        <f>ROUND((1/12)*H83,4)</f>
        <v>4.1999999999999997E-3</v>
      </c>
      <c r="J83" s="11">
        <f t="shared" ref="J83:J88" si="1">ROUND(I83*$I$41,2)</f>
        <v>0</v>
      </c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1:1025" s="1" customFormat="1" ht="15" customHeight="1" x14ac:dyDescent="0.2">
      <c r="A84" s="8" t="s">
        <v>7</v>
      </c>
      <c r="B84" s="163" t="s">
        <v>63</v>
      </c>
      <c r="C84" s="163"/>
      <c r="D84" s="163"/>
      <c r="E84" s="163"/>
      <c r="F84" s="163"/>
      <c r="G84" s="163"/>
      <c r="H84" s="163"/>
      <c r="I84" s="21">
        <f>ROUND(I83*0.08,4)</f>
        <v>2.9999999999999997E-4</v>
      </c>
      <c r="J84" s="11">
        <f t="shared" si="1"/>
        <v>0</v>
      </c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1" customFormat="1" ht="15" customHeight="1" x14ac:dyDescent="0.2">
      <c r="A85" s="8" t="s">
        <v>9</v>
      </c>
      <c r="B85" s="163" t="s">
        <v>64</v>
      </c>
      <c r="C85" s="163"/>
      <c r="D85" s="163"/>
      <c r="E85" s="163"/>
      <c r="F85" s="163"/>
      <c r="G85" s="163"/>
      <c r="H85" s="163"/>
      <c r="I85" s="21">
        <f>ROUNDDOWN(0.5*0.08*(1+1/12+1/3/12+1/12)*0.05,4)</f>
        <v>2.3E-3</v>
      </c>
      <c r="J85" s="11">
        <f t="shared" si="1"/>
        <v>0</v>
      </c>
      <c r="K85" s="15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s="1" customFormat="1" ht="15" customHeight="1" x14ac:dyDescent="0.2">
      <c r="A86" s="8" t="s">
        <v>11</v>
      </c>
      <c r="B86" s="175" t="s">
        <v>65</v>
      </c>
      <c r="C86" s="176"/>
      <c r="D86" s="176"/>
      <c r="E86" s="177"/>
      <c r="F86" s="173" t="s">
        <v>139</v>
      </c>
      <c r="G86" s="174"/>
      <c r="H86" s="84">
        <v>1</v>
      </c>
      <c r="I86" s="21">
        <f>ROUND(((7/30)/12)*H86,4)</f>
        <v>1.9400000000000001E-2</v>
      </c>
      <c r="J86" s="11">
        <f t="shared" si="1"/>
        <v>0</v>
      </c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s="1" customFormat="1" ht="15" customHeight="1" x14ac:dyDescent="0.2">
      <c r="A87" s="8" t="s">
        <v>28</v>
      </c>
      <c r="B87" s="163" t="s">
        <v>126</v>
      </c>
      <c r="C87" s="163"/>
      <c r="D87" s="163"/>
      <c r="E87" s="163"/>
      <c r="F87" s="163"/>
      <c r="G87" s="163"/>
      <c r="H87" s="163"/>
      <c r="I87" s="21">
        <f>ROUND(I86*I60,4)</f>
        <v>7.7000000000000002E-3</v>
      </c>
      <c r="J87" s="11">
        <f t="shared" si="1"/>
        <v>0</v>
      </c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</row>
    <row r="88" spans="1:1025" s="1" customFormat="1" ht="15" customHeight="1" x14ac:dyDescent="0.2">
      <c r="A88" s="8" t="s">
        <v>29</v>
      </c>
      <c r="B88" s="163" t="s">
        <v>66</v>
      </c>
      <c r="C88" s="163"/>
      <c r="D88" s="163"/>
      <c r="E88" s="163"/>
      <c r="F88" s="163"/>
      <c r="G88" s="163"/>
      <c r="H88" s="163"/>
      <c r="I88" s="21">
        <f>ROUNDDOWN(0.5*0.08*(1+1/12+1/3/12+1/12),4)</f>
        <v>4.7699999999999999E-2</v>
      </c>
      <c r="J88" s="11">
        <f t="shared" si="1"/>
        <v>0</v>
      </c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</row>
    <row r="89" spans="1:1025" s="1" customFormat="1" ht="15" customHeight="1" x14ac:dyDescent="0.2">
      <c r="A89" s="134" t="s">
        <v>40</v>
      </c>
      <c r="B89" s="134"/>
      <c r="C89" s="134"/>
      <c r="D89" s="134"/>
      <c r="E89" s="134"/>
      <c r="F89" s="134"/>
      <c r="G89" s="134"/>
      <c r="H89" s="134"/>
      <c r="I89" s="165">
        <f>SUM(J83:J88)</f>
        <v>0</v>
      </c>
      <c r="J89" s="165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</row>
    <row r="90" spans="1:1025" s="1" customFormat="1" ht="1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</row>
    <row r="91" spans="1:1025" s="1" customFormat="1" ht="15" customHeight="1" x14ac:dyDescent="0.2">
      <c r="A91" s="119" t="s">
        <v>67</v>
      </c>
      <c r="B91" s="120"/>
      <c r="C91" s="120"/>
      <c r="D91" s="120"/>
      <c r="E91" s="120"/>
      <c r="F91" s="120"/>
      <c r="G91" s="120"/>
      <c r="H91" s="120"/>
      <c r="I91" s="120"/>
      <c r="J91" s="121"/>
      <c r="Q91" s="49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</row>
    <row r="92" spans="1:1025" s="1" customFormat="1" ht="15" customHeight="1" x14ac:dyDescent="0.2">
      <c r="A92" s="126" t="s">
        <v>134</v>
      </c>
      <c r="B92" s="127"/>
      <c r="C92" s="127"/>
      <c r="D92" s="127"/>
      <c r="E92" s="127"/>
      <c r="F92" s="127"/>
      <c r="G92" s="127"/>
      <c r="H92" s="127"/>
      <c r="I92" s="127"/>
      <c r="J92" s="131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</row>
    <row r="93" spans="1:1025" s="1" customFormat="1" ht="15" customHeight="1" x14ac:dyDescent="0.2">
      <c r="A93" s="51" t="s">
        <v>68</v>
      </c>
      <c r="B93" s="180" t="s">
        <v>135</v>
      </c>
      <c r="C93" s="180"/>
      <c r="D93" s="180"/>
      <c r="E93" s="180"/>
      <c r="F93" s="180"/>
      <c r="G93" s="180"/>
      <c r="H93" s="180"/>
      <c r="I93" s="51" t="s">
        <v>37</v>
      </c>
      <c r="J93" s="51" t="s">
        <v>24</v>
      </c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</row>
    <row r="94" spans="1:1025" s="1" customFormat="1" ht="15" customHeight="1" x14ac:dyDescent="0.2">
      <c r="A94" s="8" t="s">
        <v>5</v>
      </c>
      <c r="B94" s="163" t="s">
        <v>127</v>
      </c>
      <c r="C94" s="163"/>
      <c r="D94" s="163"/>
      <c r="E94" s="163"/>
      <c r="F94" s="163"/>
      <c r="G94" s="163"/>
      <c r="H94" s="163"/>
      <c r="I94" s="16">
        <f>ROUND(1/11,4)</f>
        <v>9.0899999999999995E-2</v>
      </c>
      <c r="J94" s="9">
        <f>ROUND(I94*$I$41,2)</f>
        <v>0</v>
      </c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</row>
    <row r="95" spans="1:1025" s="1" customFormat="1" ht="15" customHeight="1" x14ac:dyDescent="0.2">
      <c r="A95" s="8" t="s">
        <v>7</v>
      </c>
      <c r="B95" s="175" t="s">
        <v>128</v>
      </c>
      <c r="C95" s="176"/>
      <c r="D95" s="176"/>
      <c r="E95" s="177"/>
      <c r="F95" s="173" t="s">
        <v>140</v>
      </c>
      <c r="G95" s="174"/>
      <c r="H95" s="85">
        <v>2.96</v>
      </c>
      <c r="I95" s="16">
        <f>ROUND($H$95/30/12,4)</f>
        <v>8.2000000000000007E-3</v>
      </c>
      <c r="J95" s="9">
        <f>ROUND(I95*$I$41,2)</f>
        <v>0</v>
      </c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</row>
    <row r="96" spans="1:1025" s="1" customFormat="1" ht="15" customHeight="1" x14ac:dyDescent="0.2">
      <c r="A96" s="8" t="s">
        <v>9</v>
      </c>
      <c r="B96" s="175" t="s">
        <v>129</v>
      </c>
      <c r="C96" s="176"/>
      <c r="D96" s="176"/>
      <c r="E96" s="177"/>
      <c r="F96" s="173" t="s">
        <v>138</v>
      </c>
      <c r="G96" s="174"/>
      <c r="H96" s="86">
        <v>1.4999999999999999E-2</v>
      </c>
      <c r="I96" s="16">
        <f>ROUND(5/30/12*$H$96,4)</f>
        <v>2.0000000000000001E-4</v>
      </c>
      <c r="J96" s="9">
        <f>ROUND(I96*$I$41,2)</f>
        <v>0</v>
      </c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</row>
    <row r="97" spans="1:1025" s="1" customFormat="1" ht="15" customHeight="1" x14ac:dyDescent="0.2">
      <c r="A97" s="8" t="s">
        <v>11</v>
      </c>
      <c r="B97" s="175" t="s">
        <v>130</v>
      </c>
      <c r="C97" s="176"/>
      <c r="D97" s="176"/>
      <c r="E97" s="177"/>
      <c r="F97" s="173" t="s">
        <v>138</v>
      </c>
      <c r="G97" s="174"/>
      <c r="H97" s="86">
        <v>7.7999999999999996E-3</v>
      </c>
      <c r="I97" s="16">
        <f>ROUND(((15/30)/12)*$H$97,4)</f>
        <v>2.9999999999999997E-4</v>
      </c>
      <c r="J97" s="9">
        <f>ROUND(I97*$I$41,2)</f>
        <v>0</v>
      </c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</row>
    <row r="98" spans="1:1025" s="1" customFormat="1" ht="15" customHeight="1" x14ac:dyDescent="0.2">
      <c r="A98" s="178" t="s">
        <v>28</v>
      </c>
      <c r="B98" s="142" t="s">
        <v>131</v>
      </c>
      <c r="C98" s="181"/>
      <c r="D98" s="143"/>
      <c r="E98" s="183" t="s">
        <v>143</v>
      </c>
      <c r="F98" s="184"/>
      <c r="G98" s="173" t="s">
        <v>138</v>
      </c>
      <c r="H98" s="174"/>
      <c r="I98" s="167">
        <f>ROUND(((1+1/3)/12)*4/12*$E$99*$G$99,4)</f>
        <v>6.9999999999999999E-4</v>
      </c>
      <c r="J98" s="169">
        <f>ROUND(I98*$I$41,2)</f>
        <v>0</v>
      </c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</row>
    <row r="99" spans="1:1025" s="1" customFormat="1" ht="15" customHeight="1" x14ac:dyDescent="0.2">
      <c r="A99" s="179"/>
      <c r="B99" s="146"/>
      <c r="C99" s="182"/>
      <c r="D99" s="147"/>
      <c r="E99" s="185">
        <v>0.9</v>
      </c>
      <c r="F99" s="186"/>
      <c r="G99" s="171">
        <v>0.02</v>
      </c>
      <c r="H99" s="172"/>
      <c r="I99" s="168"/>
      <c r="J99" s="170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</row>
    <row r="100" spans="1:1025" s="1" customFormat="1" ht="15" customHeight="1" x14ac:dyDescent="0.2">
      <c r="A100" s="8" t="s">
        <v>29</v>
      </c>
      <c r="B100" s="175" t="s">
        <v>132</v>
      </c>
      <c r="C100" s="176"/>
      <c r="D100" s="176"/>
      <c r="E100" s="177"/>
      <c r="F100" s="173" t="s">
        <v>140</v>
      </c>
      <c r="G100" s="174"/>
      <c r="H100" s="85">
        <v>5.96</v>
      </c>
      <c r="I100" s="16">
        <f>ROUND((($H$100/30)/12),4)</f>
        <v>1.66E-2</v>
      </c>
      <c r="J100" s="9">
        <f>ROUND(I100*$I$41,2)</f>
        <v>0</v>
      </c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</row>
    <row r="101" spans="1:1025" s="1" customFormat="1" ht="15" customHeight="1" x14ac:dyDescent="0.2">
      <c r="A101" s="8" t="s">
        <v>30</v>
      </c>
      <c r="B101" s="163" t="s">
        <v>69</v>
      </c>
      <c r="C101" s="163"/>
      <c r="D101" s="163"/>
      <c r="E101" s="163"/>
      <c r="F101" s="163"/>
      <c r="G101" s="163"/>
      <c r="H101" s="163"/>
      <c r="I101" s="87">
        <v>0</v>
      </c>
      <c r="J101" s="9">
        <f>ROUND(I101*$I$41,2)</f>
        <v>0</v>
      </c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</row>
    <row r="102" spans="1:1025" s="1" customFormat="1" ht="15" customHeight="1" x14ac:dyDescent="0.2">
      <c r="A102" s="136" t="s">
        <v>70</v>
      </c>
      <c r="B102" s="136"/>
      <c r="C102" s="136"/>
      <c r="D102" s="136"/>
      <c r="E102" s="136"/>
      <c r="F102" s="136"/>
      <c r="G102" s="136"/>
      <c r="H102" s="136"/>
      <c r="I102" s="17">
        <f>SUM(I94:I101)</f>
        <v>0.1169</v>
      </c>
      <c r="J102" s="18">
        <f>SUM(J94:J101)</f>
        <v>0</v>
      </c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</row>
    <row r="103" spans="1:1025" s="1" customFormat="1" ht="15" customHeight="1" x14ac:dyDescent="0.2">
      <c r="A103" s="10" t="s">
        <v>51</v>
      </c>
      <c r="B103" s="164" t="s">
        <v>133</v>
      </c>
      <c r="C103" s="164"/>
      <c r="D103" s="164"/>
      <c r="E103" s="164"/>
      <c r="F103" s="164"/>
      <c r="G103" s="164"/>
      <c r="H103" s="164"/>
      <c r="I103" s="43">
        <f>I102*I60</f>
        <v>4.6526200000000011E-2</v>
      </c>
      <c r="J103" s="9">
        <f>ROUND(I103*$I$41,2)</f>
        <v>0</v>
      </c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</row>
    <row r="104" spans="1:1025" s="1" customFormat="1" ht="15" customHeight="1" x14ac:dyDescent="0.2">
      <c r="A104" s="134" t="s">
        <v>40</v>
      </c>
      <c r="B104" s="134"/>
      <c r="C104" s="134"/>
      <c r="D104" s="134"/>
      <c r="E104" s="134"/>
      <c r="F104" s="134"/>
      <c r="G104" s="134"/>
      <c r="H104" s="134"/>
      <c r="I104" s="165">
        <f>J102+J103</f>
        <v>0</v>
      </c>
      <c r="J104" s="165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</row>
    <row r="105" spans="1:1025" s="1" customFormat="1" ht="15" customHeight="1" x14ac:dyDescent="0.2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</row>
    <row r="106" spans="1:1025" s="1" customFormat="1" ht="15" customHeight="1" x14ac:dyDescent="0.2">
      <c r="A106" s="126" t="s">
        <v>157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</row>
    <row r="107" spans="1:1025" s="1" customFormat="1" ht="15" customHeight="1" x14ac:dyDescent="0.2">
      <c r="A107" s="67" t="s">
        <v>71</v>
      </c>
      <c r="B107" s="128" t="s">
        <v>158</v>
      </c>
      <c r="C107" s="129"/>
      <c r="D107" s="129"/>
      <c r="E107" s="129"/>
      <c r="F107" s="129"/>
      <c r="G107" s="129"/>
      <c r="H107" s="130"/>
      <c r="I107" s="92" t="s">
        <v>24</v>
      </c>
      <c r="J107" s="94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</row>
    <row r="108" spans="1:1025" s="1" customFormat="1" ht="15" customHeight="1" x14ac:dyDescent="0.2">
      <c r="A108" s="139" t="s">
        <v>5</v>
      </c>
      <c r="B108" s="142" t="s">
        <v>159</v>
      </c>
      <c r="C108" s="143"/>
      <c r="D108" s="8" t="s">
        <v>107</v>
      </c>
      <c r="E108" s="8" t="s">
        <v>122</v>
      </c>
      <c r="F108" s="8" t="s">
        <v>144</v>
      </c>
      <c r="G108" s="8" t="s">
        <v>145</v>
      </c>
      <c r="H108" s="8" t="s">
        <v>104</v>
      </c>
      <c r="I108" s="148">
        <f>IF(D109="N",0,IF(D111="S",ROUND((($I$41/$F$109)*G109*H109),2),ROUND((($I$41/$F$109)*G109*H109*(100%+E109)),2)))</f>
        <v>0</v>
      </c>
      <c r="J108" s="149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</row>
    <row r="109" spans="1:1025" s="1" customFormat="1" ht="15" customHeight="1" x14ac:dyDescent="0.2">
      <c r="A109" s="140"/>
      <c r="B109" s="144"/>
      <c r="C109" s="145"/>
      <c r="D109" s="88" t="s">
        <v>109</v>
      </c>
      <c r="E109" s="154">
        <v>0.5</v>
      </c>
      <c r="F109" s="157">
        <v>210</v>
      </c>
      <c r="G109" s="157">
        <v>1</v>
      </c>
      <c r="H109" s="160">
        <v>15.21</v>
      </c>
      <c r="I109" s="150"/>
      <c r="J109" s="151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</row>
    <row r="110" spans="1:1025" s="1" customFormat="1" ht="15" customHeight="1" x14ac:dyDescent="0.2">
      <c r="A110" s="140"/>
      <c r="B110" s="144"/>
      <c r="C110" s="145"/>
      <c r="D110" s="68" t="s">
        <v>160</v>
      </c>
      <c r="E110" s="155"/>
      <c r="F110" s="158"/>
      <c r="G110" s="158"/>
      <c r="H110" s="161"/>
      <c r="I110" s="150"/>
      <c r="J110" s="151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</row>
    <row r="111" spans="1:1025" s="1" customFormat="1" ht="15" customHeight="1" x14ac:dyDescent="0.2">
      <c r="A111" s="141"/>
      <c r="B111" s="146"/>
      <c r="C111" s="147"/>
      <c r="D111" s="88" t="s">
        <v>109</v>
      </c>
      <c r="E111" s="156"/>
      <c r="F111" s="159"/>
      <c r="G111" s="159"/>
      <c r="H111" s="162"/>
      <c r="I111" s="152"/>
      <c r="J111" s="153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</row>
    <row r="112" spans="1:1025" s="1" customFormat="1" ht="15" customHeight="1" x14ac:dyDescent="0.2">
      <c r="A112" s="8" t="s">
        <v>7</v>
      </c>
      <c r="B112" s="96" t="s">
        <v>136</v>
      </c>
      <c r="C112" s="97"/>
      <c r="D112" s="97"/>
      <c r="E112" s="97"/>
      <c r="F112" s="97"/>
      <c r="G112" s="97"/>
      <c r="H112" s="98"/>
      <c r="I112" s="236">
        <f>IF(D111="N",0,ROUND($I$60*$I$108,2))</f>
        <v>0</v>
      </c>
      <c r="J112" s="237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</row>
    <row r="113" spans="1:1025" s="1" customFormat="1" ht="15" customHeight="1" x14ac:dyDescent="0.2">
      <c r="A113" s="126" t="s">
        <v>40</v>
      </c>
      <c r="B113" s="127"/>
      <c r="C113" s="127"/>
      <c r="D113" s="127"/>
      <c r="E113" s="127"/>
      <c r="F113" s="127"/>
      <c r="G113" s="127"/>
      <c r="H113" s="131"/>
      <c r="I113" s="238">
        <f>SUM(I108:J112)</f>
        <v>0</v>
      </c>
      <c r="J113" s="239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</row>
    <row r="114" spans="1:1025" s="1" customFormat="1" ht="15" customHeight="1" x14ac:dyDescent="0.2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</row>
    <row r="115" spans="1:1025" s="1" customFormat="1" ht="15" customHeight="1" x14ac:dyDescent="0.2">
      <c r="A115" s="243" t="s">
        <v>161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</row>
    <row r="116" spans="1:1025" s="1" customFormat="1" ht="1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</row>
    <row r="117" spans="1:1025" s="1" customFormat="1" ht="15" customHeight="1" x14ac:dyDescent="0.2">
      <c r="A117" s="55">
        <v>4</v>
      </c>
      <c r="B117" s="116" t="s">
        <v>137</v>
      </c>
      <c r="C117" s="117"/>
      <c r="D117" s="117"/>
      <c r="E117" s="117"/>
      <c r="F117" s="117"/>
      <c r="G117" s="117"/>
      <c r="H117" s="118"/>
      <c r="I117" s="136" t="s">
        <v>24</v>
      </c>
      <c r="J117" s="136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</row>
    <row r="118" spans="1:1025" s="1" customFormat="1" ht="15" customHeight="1" x14ac:dyDescent="0.2">
      <c r="A118" s="10" t="s">
        <v>68</v>
      </c>
      <c r="B118" s="96" t="s">
        <v>135</v>
      </c>
      <c r="C118" s="97"/>
      <c r="D118" s="97"/>
      <c r="E118" s="97"/>
      <c r="F118" s="97"/>
      <c r="G118" s="97"/>
      <c r="H118" s="98"/>
      <c r="I118" s="137">
        <f>I104</f>
        <v>0</v>
      </c>
      <c r="J118" s="137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</row>
    <row r="119" spans="1:1025" s="2" customFormat="1" ht="15" customHeight="1" x14ac:dyDescent="0.2">
      <c r="A119" s="10" t="s">
        <v>71</v>
      </c>
      <c r="B119" s="96" t="s">
        <v>162</v>
      </c>
      <c r="C119" s="97"/>
      <c r="D119" s="97"/>
      <c r="E119" s="97"/>
      <c r="F119" s="97"/>
      <c r="G119" s="97"/>
      <c r="H119" s="98"/>
      <c r="I119" s="137">
        <f>I113</f>
        <v>0</v>
      </c>
      <c r="J119" s="13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1025" s="2" customFormat="1" ht="15" customHeight="1" x14ac:dyDescent="0.2">
      <c r="A120" s="126" t="s">
        <v>40</v>
      </c>
      <c r="B120" s="127"/>
      <c r="C120" s="127"/>
      <c r="D120" s="127"/>
      <c r="E120" s="127"/>
      <c r="F120" s="127"/>
      <c r="G120" s="127"/>
      <c r="H120" s="131"/>
      <c r="I120" s="132">
        <f>SUM(I118:J119)</f>
        <v>0</v>
      </c>
      <c r="J120" s="1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1025" s="2" customFormat="1" ht="1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"/>
      <c r="L121" s="3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1025" s="2" customFormat="1" ht="15" customHeight="1" x14ac:dyDescent="0.2">
      <c r="A122" s="119" t="s">
        <v>72</v>
      </c>
      <c r="B122" s="120"/>
      <c r="C122" s="120"/>
      <c r="D122" s="120"/>
      <c r="E122" s="120"/>
      <c r="F122" s="120"/>
      <c r="G122" s="120"/>
      <c r="H122" s="120"/>
      <c r="I122" s="120"/>
      <c r="J122" s="121"/>
      <c r="K122" s="1"/>
      <c r="L122" s="3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1025" s="2" customFormat="1" ht="15" customHeight="1" x14ac:dyDescent="0.2">
      <c r="A123" s="51">
        <v>5</v>
      </c>
      <c r="B123" s="128" t="s">
        <v>73</v>
      </c>
      <c r="C123" s="129"/>
      <c r="D123" s="129"/>
      <c r="E123" s="129"/>
      <c r="F123" s="129"/>
      <c r="G123" s="129"/>
      <c r="H123" s="130"/>
      <c r="I123" s="134" t="s">
        <v>24</v>
      </c>
      <c r="J123" s="134"/>
      <c r="K123" s="6"/>
      <c r="L123" s="3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1025" s="2" customFormat="1" ht="15" customHeight="1" x14ac:dyDescent="0.2">
      <c r="A124" s="10" t="s">
        <v>5</v>
      </c>
      <c r="B124" s="96" t="s">
        <v>74</v>
      </c>
      <c r="C124" s="97"/>
      <c r="D124" s="97"/>
      <c r="E124" s="97"/>
      <c r="F124" s="97"/>
      <c r="G124" s="97"/>
      <c r="H124" s="98"/>
      <c r="I124" s="240">
        <v>0</v>
      </c>
      <c r="J124" s="240"/>
      <c r="K124" s="1"/>
      <c r="L124" s="3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1025" s="2" customFormat="1" ht="15" customHeight="1" x14ac:dyDescent="0.2">
      <c r="A125" s="10" t="s">
        <v>7</v>
      </c>
      <c r="B125" s="96" t="s">
        <v>75</v>
      </c>
      <c r="C125" s="97"/>
      <c r="D125" s="97"/>
      <c r="E125" s="97"/>
      <c r="F125" s="97"/>
      <c r="G125" s="97"/>
      <c r="H125" s="98"/>
      <c r="I125" s="240">
        <v>0</v>
      </c>
      <c r="J125" s="240"/>
      <c r="K125" s="1"/>
      <c r="L125" s="3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1025" s="2" customFormat="1" ht="15" customHeight="1" x14ac:dyDescent="0.2">
      <c r="A126" s="10" t="s">
        <v>9</v>
      </c>
      <c r="B126" s="96" t="s">
        <v>76</v>
      </c>
      <c r="C126" s="97"/>
      <c r="D126" s="97"/>
      <c r="E126" s="97"/>
      <c r="F126" s="97"/>
      <c r="G126" s="97"/>
      <c r="H126" s="98"/>
      <c r="I126" s="240">
        <v>0</v>
      </c>
      <c r="J126" s="240"/>
      <c r="K126" s="1"/>
      <c r="L126" s="1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1025" s="20" customFormat="1" ht="15" customHeight="1" x14ac:dyDescent="0.2">
      <c r="A127" s="10" t="s">
        <v>11</v>
      </c>
      <c r="B127" s="96" t="s">
        <v>69</v>
      </c>
      <c r="C127" s="97"/>
      <c r="D127" s="97"/>
      <c r="E127" s="97"/>
      <c r="F127" s="97"/>
      <c r="G127" s="97"/>
      <c r="H127" s="98"/>
      <c r="I127" s="240">
        <v>0</v>
      </c>
      <c r="J127" s="24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1025" s="20" customFormat="1" ht="15" customHeight="1" x14ac:dyDescent="0.2">
      <c r="A128" s="92" t="s">
        <v>53</v>
      </c>
      <c r="B128" s="93"/>
      <c r="C128" s="93"/>
      <c r="D128" s="93"/>
      <c r="E128" s="93"/>
      <c r="F128" s="93"/>
      <c r="G128" s="93"/>
      <c r="H128" s="94"/>
      <c r="I128" s="241">
        <f>SUM(I124:J127)</f>
        <v>0</v>
      </c>
      <c r="J128" s="24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s="20" customFormat="1" ht="15" customHeight="1" x14ac:dyDescent="0.2">
      <c r="A129" s="242"/>
      <c r="B129" s="242"/>
      <c r="C129" s="242"/>
      <c r="D129" s="242"/>
      <c r="E129" s="242"/>
      <c r="F129" s="242"/>
      <c r="G129" s="242"/>
      <c r="H129" s="242"/>
      <c r="I129" s="242"/>
      <c r="J129" s="24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s="20" customFormat="1" ht="15" customHeight="1" x14ac:dyDescent="0.2">
      <c r="A130" s="119" t="s">
        <v>77</v>
      </c>
      <c r="B130" s="120"/>
      <c r="C130" s="120"/>
      <c r="D130" s="120"/>
      <c r="E130" s="120"/>
      <c r="F130" s="120"/>
      <c r="G130" s="120"/>
      <c r="H130" s="120"/>
      <c r="I130" s="120"/>
      <c r="J130" s="121"/>
      <c r="K130" s="6"/>
      <c r="L130" s="3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s="20" customFormat="1" ht="15" customHeight="1" x14ac:dyDescent="0.2">
      <c r="A131" s="55">
        <v>6</v>
      </c>
      <c r="B131" s="116" t="s">
        <v>78</v>
      </c>
      <c r="C131" s="117"/>
      <c r="D131" s="117"/>
      <c r="E131" s="117"/>
      <c r="F131" s="117"/>
      <c r="G131" s="117"/>
      <c r="H131" s="118"/>
      <c r="I131" s="55" t="s">
        <v>37</v>
      </c>
      <c r="J131" s="55" t="s">
        <v>24</v>
      </c>
      <c r="K131" s="6"/>
      <c r="L131" s="3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s="20" customFormat="1" ht="15" customHeight="1" x14ac:dyDescent="0.2">
      <c r="A132" s="10" t="s">
        <v>5</v>
      </c>
      <c r="B132" s="96" t="s">
        <v>79</v>
      </c>
      <c r="C132" s="97"/>
      <c r="D132" s="97"/>
      <c r="E132" s="97"/>
      <c r="F132" s="97"/>
      <c r="G132" s="97"/>
      <c r="H132" s="98"/>
      <c r="I132" s="89">
        <v>0</v>
      </c>
      <c r="J132" s="54">
        <f>ROUND(I148*I132,2)</f>
        <v>0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s="2" customFormat="1" ht="15" customHeight="1" x14ac:dyDescent="0.2">
      <c r="A133" s="10" t="s">
        <v>7</v>
      </c>
      <c r="B133" s="96" t="s">
        <v>80</v>
      </c>
      <c r="C133" s="97"/>
      <c r="D133" s="97"/>
      <c r="E133" s="97"/>
      <c r="F133" s="97"/>
      <c r="G133" s="97"/>
      <c r="H133" s="98"/>
      <c r="I133" s="89">
        <v>0</v>
      </c>
      <c r="J133" s="54">
        <f>ROUND((J132+I148)*I133,2)</f>
        <v>0</v>
      </c>
      <c r="K133" s="6"/>
      <c r="L133" s="39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s="2" customFormat="1" ht="15" customHeight="1" x14ac:dyDescent="0.2">
      <c r="A134" s="10" t="s">
        <v>9</v>
      </c>
      <c r="B134" s="96" t="s">
        <v>81</v>
      </c>
      <c r="C134" s="97"/>
      <c r="D134" s="97"/>
      <c r="E134" s="97"/>
      <c r="F134" s="97"/>
      <c r="G134" s="97"/>
      <c r="H134" s="98"/>
      <c r="I134" s="21">
        <f>SUM(I135:I137)</f>
        <v>0</v>
      </c>
      <c r="J134" s="54"/>
      <c r="K134" s="6"/>
      <c r="L134" s="39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s="2" customFormat="1" ht="15" customHeight="1" x14ac:dyDescent="0.2">
      <c r="A135" s="122" t="s">
        <v>82</v>
      </c>
      <c r="B135" s="122"/>
      <c r="C135" s="124" t="s">
        <v>83</v>
      </c>
      <c r="D135" s="22" t="s">
        <v>84</v>
      </c>
      <c r="E135" s="23"/>
      <c r="F135" s="23"/>
      <c r="G135" s="23"/>
      <c r="H135" s="24"/>
      <c r="I135" s="89">
        <v>0</v>
      </c>
      <c r="J135" s="54">
        <f>ROUND(((I148+J132+J133)/(1-(I134)))*I135,2)</f>
        <v>0</v>
      </c>
      <c r="K135" s="6"/>
      <c r="L135" s="39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s="2" customFormat="1" ht="15" customHeight="1" x14ac:dyDescent="0.2">
      <c r="A136" s="122" t="s">
        <v>85</v>
      </c>
      <c r="B136" s="122"/>
      <c r="C136" s="125"/>
      <c r="D136" s="22" t="s">
        <v>86</v>
      </c>
      <c r="E136" s="23"/>
      <c r="F136" s="23"/>
      <c r="G136" s="23"/>
      <c r="H136" s="24"/>
      <c r="I136" s="90">
        <v>0</v>
      </c>
      <c r="J136" s="54">
        <f>ROUND(((I148+J132+J133)/(1-(I134)))*I136,2)</f>
        <v>0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s="2" customFormat="1" ht="15" customHeight="1" x14ac:dyDescent="0.2">
      <c r="A137" s="122" t="s">
        <v>87</v>
      </c>
      <c r="B137" s="122"/>
      <c r="C137" s="25" t="s">
        <v>88</v>
      </c>
      <c r="D137" s="22" t="s">
        <v>142</v>
      </c>
      <c r="E137" s="23"/>
      <c r="F137" s="23"/>
      <c r="G137" s="23"/>
      <c r="H137" s="24"/>
      <c r="I137" s="89">
        <v>0</v>
      </c>
      <c r="J137" s="54">
        <f>ROUND(((I148+J132+J133)/(1-(I134)))*I137,2)</f>
        <v>0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s="2" customFormat="1" ht="15" customHeight="1" x14ac:dyDescent="0.2">
      <c r="A138" s="92" t="s">
        <v>53</v>
      </c>
      <c r="B138" s="93"/>
      <c r="C138" s="93"/>
      <c r="D138" s="93"/>
      <c r="E138" s="93"/>
      <c r="F138" s="93"/>
      <c r="G138" s="93"/>
      <c r="H138" s="94"/>
      <c r="I138" s="26"/>
      <c r="J138" s="56">
        <f>SUM(J132:J137)</f>
        <v>0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s="2" customFormat="1" ht="15" customHeight="1" x14ac:dyDescent="0.2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s="2" customFormat="1" ht="15" customHeight="1" x14ac:dyDescent="0.2">
      <c r="A140" s="113" t="s">
        <v>148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s="2" customFormat="1" ht="1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6"/>
      <c r="L141" s="3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s="2" customFormat="1" ht="15" customHeight="1" x14ac:dyDescent="0.2">
      <c r="A142" s="116" t="s">
        <v>89</v>
      </c>
      <c r="B142" s="117"/>
      <c r="C142" s="117"/>
      <c r="D142" s="117"/>
      <c r="E142" s="117"/>
      <c r="F142" s="117"/>
      <c r="G142" s="117"/>
      <c r="H142" s="118"/>
      <c r="I142" s="94" t="s">
        <v>24</v>
      </c>
      <c r="J142" s="94"/>
      <c r="K142" s="6"/>
      <c r="L142" s="3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s="2" customFormat="1" ht="15" customHeight="1" x14ac:dyDescent="0.2">
      <c r="A143" s="10" t="s">
        <v>5</v>
      </c>
      <c r="B143" s="96" t="s">
        <v>90</v>
      </c>
      <c r="C143" s="97"/>
      <c r="D143" s="97"/>
      <c r="E143" s="97"/>
      <c r="F143" s="97"/>
      <c r="G143" s="97"/>
      <c r="H143" s="98"/>
      <c r="I143" s="99">
        <f>I41</f>
        <v>0</v>
      </c>
      <c r="J143" s="99"/>
      <c r="K143" s="6"/>
      <c r="L143" s="3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s="2" customFormat="1" ht="15" customHeight="1" x14ac:dyDescent="0.2">
      <c r="A144" s="10" t="s">
        <v>7</v>
      </c>
      <c r="B144" s="96" t="s">
        <v>91</v>
      </c>
      <c r="C144" s="97"/>
      <c r="D144" s="97"/>
      <c r="E144" s="97"/>
      <c r="F144" s="97"/>
      <c r="G144" s="97"/>
      <c r="H144" s="98"/>
      <c r="I144" s="99">
        <f>I79</f>
        <v>0</v>
      </c>
      <c r="J144" s="99"/>
      <c r="K144" s="6"/>
      <c r="L144" s="3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s="2" customFormat="1" ht="15" customHeight="1" x14ac:dyDescent="0.2">
      <c r="A145" s="10" t="s">
        <v>9</v>
      </c>
      <c r="B145" s="96" t="s">
        <v>92</v>
      </c>
      <c r="C145" s="97"/>
      <c r="D145" s="97"/>
      <c r="E145" s="97"/>
      <c r="F145" s="97"/>
      <c r="G145" s="97"/>
      <c r="H145" s="98"/>
      <c r="I145" s="99">
        <f>I89</f>
        <v>0</v>
      </c>
      <c r="J145" s="99"/>
      <c r="K145" s="6"/>
      <c r="L145" s="3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s="2" customFormat="1" ht="15" customHeight="1" x14ac:dyDescent="0.2">
      <c r="A146" s="10" t="s">
        <v>11</v>
      </c>
      <c r="B146" s="96" t="s">
        <v>93</v>
      </c>
      <c r="C146" s="97"/>
      <c r="D146" s="97"/>
      <c r="E146" s="97"/>
      <c r="F146" s="97"/>
      <c r="G146" s="97"/>
      <c r="H146" s="98"/>
      <c r="I146" s="99">
        <f>I120</f>
        <v>0</v>
      </c>
      <c r="J146" s="99"/>
      <c r="K146" s="6"/>
      <c r="L146" s="3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 s="2" customFormat="1" ht="15" customHeight="1" x14ac:dyDescent="0.2">
      <c r="A147" s="10" t="s">
        <v>28</v>
      </c>
      <c r="B147" s="96" t="s">
        <v>94</v>
      </c>
      <c r="C147" s="97"/>
      <c r="D147" s="97"/>
      <c r="E147" s="97"/>
      <c r="F147" s="97"/>
      <c r="G147" s="97"/>
      <c r="H147" s="98"/>
      <c r="I147" s="99">
        <f>I128</f>
        <v>0</v>
      </c>
      <c r="J147" s="99"/>
      <c r="K147" s="6"/>
      <c r="L147" s="3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 s="2" customFormat="1" ht="15" customHeight="1" x14ac:dyDescent="0.2">
      <c r="A148" s="92" t="s">
        <v>95</v>
      </c>
      <c r="B148" s="93"/>
      <c r="C148" s="93"/>
      <c r="D148" s="93"/>
      <c r="E148" s="93"/>
      <c r="F148" s="93"/>
      <c r="G148" s="93"/>
      <c r="H148" s="94"/>
      <c r="I148" s="95">
        <f>SUM(I143:J147)</f>
        <v>0</v>
      </c>
      <c r="J148" s="95"/>
      <c r="K148" s="6"/>
      <c r="L148" s="3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 s="2" customFormat="1" ht="15" customHeight="1" x14ac:dyDescent="0.2">
      <c r="A149" s="10" t="s">
        <v>29</v>
      </c>
      <c r="B149" s="96" t="s">
        <v>96</v>
      </c>
      <c r="C149" s="97"/>
      <c r="D149" s="97"/>
      <c r="E149" s="97"/>
      <c r="F149" s="97"/>
      <c r="G149" s="97"/>
      <c r="H149" s="98"/>
      <c r="I149" s="99">
        <f>J138</f>
        <v>0</v>
      </c>
      <c r="J149" s="9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 s="2" customFormat="1" ht="15" customHeight="1" x14ac:dyDescent="0.2">
      <c r="A150" s="92" t="s">
        <v>97</v>
      </c>
      <c r="B150" s="93"/>
      <c r="C150" s="93"/>
      <c r="D150" s="93"/>
      <c r="E150" s="93"/>
      <c r="F150" s="93"/>
      <c r="G150" s="93"/>
      <c r="H150" s="94"/>
      <c r="I150" s="95">
        <f>I148+I149</f>
        <v>0</v>
      </c>
      <c r="J150" s="9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s="2" customFormat="1" ht="15" customHeight="1" x14ac:dyDescent="0.2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 s="2" customFormat="1" ht="38.25" customHeight="1" x14ac:dyDescent="0.2">
      <c r="A152" s="113" t="s">
        <v>149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s="2" customFormat="1" ht="38.25" customHeight="1" x14ac:dyDescent="0.2">
      <c r="A153" s="32"/>
      <c r="B153" s="27"/>
      <c r="C153" s="27"/>
      <c r="D153" s="27"/>
      <c r="E153" s="27"/>
      <c r="F153" s="27"/>
      <c r="G153" s="27"/>
      <c r="H153" s="27"/>
      <c r="I153" s="27"/>
      <c r="J153" s="2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s="2" customFormat="1" ht="38.25" customHeight="1" x14ac:dyDescent="0.2">
      <c r="A154" s="104" t="s">
        <v>98</v>
      </c>
      <c r="B154" s="104"/>
      <c r="C154" s="52" t="s">
        <v>99</v>
      </c>
      <c r="D154" s="105" t="s">
        <v>100</v>
      </c>
      <c r="E154" s="106"/>
      <c r="F154" s="105" t="s">
        <v>101</v>
      </c>
      <c r="G154" s="106"/>
      <c r="H154" s="52" t="s">
        <v>102</v>
      </c>
      <c r="I154" s="107" t="s">
        <v>103</v>
      </c>
      <c r="J154" s="10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 s="2" customFormat="1" ht="15" customHeight="1" x14ac:dyDescent="0.2">
      <c r="A155" s="108">
        <f>I24</f>
        <v>0</v>
      </c>
      <c r="B155" s="108"/>
      <c r="C155" s="28">
        <f>I150</f>
        <v>0</v>
      </c>
      <c r="D155" s="114">
        <v>1</v>
      </c>
      <c r="E155" s="115"/>
      <c r="F155" s="109">
        <f>C155*D155</f>
        <v>0</v>
      </c>
      <c r="G155" s="110"/>
      <c r="H155" s="91">
        <v>1</v>
      </c>
      <c r="I155" s="111">
        <f>F155*H155</f>
        <v>0</v>
      </c>
      <c r="J155" s="11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 s="1" customFormat="1" x14ac:dyDescent="0.2">
      <c r="A156" s="100" t="s">
        <v>150</v>
      </c>
      <c r="B156" s="101"/>
      <c r="C156" s="101"/>
      <c r="D156" s="101"/>
      <c r="E156" s="101"/>
      <c r="F156" s="101"/>
      <c r="G156" s="101"/>
      <c r="H156" s="102"/>
      <c r="I156" s="103">
        <f>I155</f>
        <v>0</v>
      </c>
      <c r="J156" s="103"/>
    </row>
    <row r="157" spans="1:48" s="1" customFormat="1" ht="14.25" x14ac:dyDescent="0.2">
      <c r="A157" s="64"/>
      <c r="I157" s="27"/>
      <c r="J157" s="27"/>
    </row>
    <row r="158" spans="1:48" s="1" customFormat="1" ht="14.25" x14ac:dyDescent="0.2">
      <c r="A158" s="72"/>
      <c r="B158" s="73"/>
      <c r="C158" s="74"/>
      <c r="D158" s="74"/>
      <c r="E158" s="74"/>
      <c r="F158" s="74"/>
      <c r="G158" s="74"/>
      <c r="H158" s="74"/>
      <c r="I158" s="74"/>
      <c r="J158" s="74"/>
    </row>
    <row r="159" spans="1:48" s="1" customFormat="1" x14ac:dyDescent="0.2"/>
    <row r="160" spans="1:48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pans="1:10" s="1" customFormat="1" x14ac:dyDescent="0.2"/>
    <row r="578" spans="1:10" s="1" customFormat="1" x14ac:dyDescent="0.2"/>
    <row r="579" spans="1:10" s="1" customFormat="1" x14ac:dyDescent="0.2"/>
    <row r="580" spans="1:10" s="1" customFormat="1" x14ac:dyDescent="0.2"/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</sheetData>
  <mergeCells count="243">
    <mergeCell ref="B112:H112"/>
    <mergeCell ref="I112:J112"/>
    <mergeCell ref="A113:H113"/>
    <mergeCell ref="I113:J113"/>
    <mergeCell ref="B127:H127"/>
    <mergeCell ref="I127:J127"/>
    <mergeCell ref="A128:H128"/>
    <mergeCell ref="I128:J128"/>
    <mergeCell ref="A129:J129"/>
    <mergeCell ref="B124:H124"/>
    <mergeCell ref="I124:J124"/>
    <mergeCell ref="B125:H125"/>
    <mergeCell ref="A115:J115"/>
    <mergeCell ref="I125:J125"/>
    <mergeCell ref="B126:H126"/>
    <mergeCell ref="I126:J126"/>
    <mergeCell ref="A3:J3"/>
    <mergeCell ref="A4:J4"/>
    <mergeCell ref="C5:J5"/>
    <mergeCell ref="C6:D6"/>
    <mergeCell ref="A8:J8"/>
    <mergeCell ref="A9:J9"/>
    <mergeCell ref="H13:J13"/>
    <mergeCell ref="A14:J14"/>
    <mergeCell ref="A15:J15"/>
    <mergeCell ref="B16:H16"/>
    <mergeCell ref="I16:J16"/>
    <mergeCell ref="B17:H17"/>
    <mergeCell ref="I17:J17"/>
    <mergeCell ref="B10:G10"/>
    <mergeCell ref="H10:J10"/>
    <mergeCell ref="B11:G11"/>
    <mergeCell ref="H11:J11"/>
    <mergeCell ref="B12:G12"/>
    <mergeCell ref="H12:J12"/>
    <mergeCell ref="B24:H24"/>
    <mergeCell ref="I24:J24"/>
    <mergeCell ref="B25:H25"/>
    <mergeCell ref="I25:J25"/>
    <mergeCell ref="B26:H26"/>
    <mergeCell ref="I26:J26"/>
    <mergeCell ref="I18:J18"/>
    <mergeCell ref="A19:J19"/>
    <mergeCell ref="A20:J20"/>
    <mergeCell ref="A21:J21"/>
    <mergeCell ref="A22:J22"/>
    <mergeCell ref="A23:J23"/>
    <mergeCell ref="B31:H31"/>
    <mergeCell ref="I31:J31"/>
    <mergeCell ref="B32:H32"/>
    <mergeCell ref="I32:J32"/>
    <mergeCell ref="L32:W32"/>
    <mergeCell ref="I33:J33"/>
    <mergeCell ref="L33:W33"/>
    <mergeCell ref="B27:H27"/>
    <mergeCell ref="I27:J27"/>
    <mergeCell ref="B28:H28"/>
    <mergeCell ref="I28:J28"/>
    <mergeCell ref="A29:J29"/>
    <mergeCell ref="A30:J30"/>
    <mergeCell ref="A34:A35"/>
    <mergeCell ref="E34:E35"/>
    <mergeCell ref="F34:F35"/>
    <mergeCell ref="I34:J35"/>
    <mergeCell ref="A36:A37"/>
    <mergeCell ref="E36:E37"/>
    <mergeCell ref="F36:F37"/>
    <mergeCell ref="I36:J37"/>
    <mergeCell ref="B34:D35"/>
    <mergeCell ref="B36:D37"/>
    <mergeCell ref="A42:J42"/>
    <mergeCell ref="A43:J43"/>
    <mergeCell ref="A44:J44"/>
    <mergeCell ref="B45:H45"/>
    <mergeCell ref="B46:H46"/>
    <mergeCell ref="L46:W46"/>
    <mergeCell ref="L39:M39"/>
    <mergeCell ref="B40:H40"/>
    <mergeCell ref="I40:J40"/>
    <mergeCell ref="L40:M40"/>
    <mergeCell ref="A41:H41"/>
    <mergeCell ref="I41:J41"/>
    <mergeCell ref="A38:A39"/>
    <mergeCell ref="E38:E39"/>
    <mergeCell ref="F38:F39"/>
    <mergeCell ref="G38:H38"/>
    <mergeCell ref="I38:J39"/>
    <mergeCell ref="G39:H39"/>
    <mergeCell ref="B38:D39"/>
    <mergeCell ref="B51:H51"/>
    <mergeCell ref="B52:H52"/>
    <mergeCell ref="B53:H53"/>
    <mergeCell ref="B55:H55"/>
    <mergeCell ref="B56:H56"/>
    <mergeCell ref="B57:H57"/>
    <mergeCell ref="B47:H47"/>
    <mergeCell ref="L47:W47"/>
    <mergeCell ref="A48:H48"/>
    <mergeCell ref="I48:J48"/>
    <mergeCell ref="A49:J49"/>
    <mergeCell ref="A50:J50"/>
    <mergeCell ref="A64:A65"/>
    <mergeCell ref="I64:J65"/>
    <mergeCell ref="A66:A67"/>
    <mergeCell ref="I66:J67"/>
    <mergeCell ref="B58:H58"/>
    <mergeCell ref="B59:H59"/>
    <mergeCell ref="A60:H60"/>
    <mergeCell ref="A61:J61"/>
    <mergeCell ref="A62:J62"/>
    <mergeCell ref="B63:H63"/>
    <mergeCell ref="I63:J63"/>
    <mergeCell ref="B64:C65"/>
    <mergeCell ref="B66:D67"/>
    <mergeCell ref="B71:H71"/>
    <mergeCell ref="I71:J71"/>
    <mergeCell ref="A72:H72"/>
    <mergeCell ref="I72:J72"/>
    <mergeCell ref="A73:J73"/>
    <mergeCell ref="A74:J74"/>
    <mergeCell ref="B68:H68"/>
    <mergeCell ref="I68:J68"/>
    <mergeCell ref="B69:H69"/>
    <mergeCell ref="I69:J69"/>
    <mergeCell ref="B70:H70"/>
    <mergeCell ref="I70:J70"/>
    <mergeCell ref="B78:H78"/>
    <mergeCell ref="I78:J78"/>
    <mergeCell ref="A79:H79"/>
    <mergeCell ref="I79:J79"/>
    <mergeCell ref="A80:J80"/>
    <mergeCell ref="A81:J81"/>
    <mergeCell ref="B75:H75"/>
    <mergeCell ref="I75:J75"/>
    <mergeCell ref="B76:H76"/>
    <mergeCell ref="I76:J76"/>
    <mergeCell ref="B77:H77"/>
    <mergeCell ref="I77:J77"/>
    <mergeCell ref="B87:H87"/>
    <mergeCell ref="B88:H88"/>
    <mergeCell ref="A89:H89"/>
    <mergeCell ref="I89:J89"/>
    <mergeCell ref="A90:J90"/>
    <mergeCell ref="A91:J91"/>
    <mergeCell ref="B82:H82"/>
    <mergeCell ref="F83:G83"/>
    <mergeCell ref="B84:H84"/>
    <mergeCell ref="B85:H85"/>
    <mergeCell ref="F86:G86"/>
    <mergeCell ref="B83:E83"/>
    <mergeCell ref="B86:E86"/>
    <mergeCell ref="F97:G97"/>
    <mergeCell ref="A98:A99"/>
    <mergeCell ref="G98:H98"/>
    <mergeCell ref="A92:J92"/>
    <mergeCell ref="B93:H93"/>
    <mergeCell ref="B94:H94"/>
    <mergeCell ref="F95:G95"/>
    <mergeCell ref="F96:G96"/>
    <mergeCell ref="B95:E95"/>
    <mergeCell ref="B96:E96"/>
    <mergeCell ref="B98:D99"/>
    <mergeCell ref="E98:F98"/>
    <mergeCell ref="E99:F99"/>
    <mergeCell ref="B97:E97"/>
    <mergeCell ref="B101:H101"/>
    <mergeCell ref="A102:H102"/>
    <mergeCell ref="B103:H103"/>
    <mergeCell ref="A104:H104"/>
    <mergeCell ref="I104:J104"/>
    <mergeCell ref="A105:J105"/>
    <mergeCell ref="I98:I99"/>
    <mergeCell ref="J98:J99"/>
    <mergeCell ref="G99:H99"/>
    <mergeCell ref="F100:G100"/>
    <mergeCell ref="B100:E100"/>
    <mergeCell ref="A106:J106"/>
    <mergeCell ref="B107:H107"/>
    <mergeCell ref="I107:J107"/>
    <mergeCell ref="A120:H120"/>
    <mergeCell ref="I120:J120"/>
    <mergeCell ref="A121:J121"/>
    <mergeCell ref="A122:J122"/>
    <mergeCell ref="B123:H123"/>
    <mergeCell ref="I123:J123"/>
    <mergeCell ref="A116:J116"/>
    <mergeCell ref="B117:H117"/>
    <mergeCell ref="I117:J117"/>
    <mergeCell ref="B118:H118"/>
    <mergeCell ref="I118:J118"/>
    <mergeCell ref="B119:H119"/>
    <mergeCell ref="I119:J119"/>
    <mergeCell ref="A114:J114"/>
    <mergeCell ref="A108:A111"/>
    <mergeCell ref="B108:C111"/>
    <mergeCell ref="I108:J111"/>
    <mergeCell ref="E109:E111"/>
    <mergeCell ref="F109:F111"/>
    <mergeCell ref="G109:G111"/>
    <mergeCell ref="H109:H111"/>
    <mergeCell ref="B134:H134"/>
    <mergeCell ref="B133:H133"/>
    <mergeCell ref="B132:H132"/>
    <mergeCell ref="B131:H131"/>
    <mergeCell ref="A130:J130"/>
    <mergeCell ref="B146:H146"/>
    <mergeCell ref="I146:J146"/>
    <mergeCell ref="B147:H147"/>
    <mergeCell ref="I147:J147"/>
    <mergeCell ref="A137:B137"/>
    <mergeCell ref="A138:H138"/>
    <mergeCell ref="A139:J139"/>
    <mergeCell ref="A140:J140"/>
    <mergeCell ref="A141:J141"/>
    <mergeCell ref="A142:H142"/>
    <mergeCell ref="I142:J142"/>
    <mergeCell ref="A135:B135"/>
    <mergeCell ref="C135:C136"/>
    <mergeCell ref="A136:B136"/>
    <mergeCell ref="A148:H148"/>
    <mergeCell ref="I148:J148"/>
    <mergeCell ref="B143:H143"/>
    <mergeCell ref="I143:J143"/>
    <mergeCell ref="B144:H144"/>
    <mergeCell ref="I144:J144"/>
    <mergeCell ref="B145:H145"/>
    <mergeCell ref="I145:J145"/>
    <mergeCell ref="A156:H156"/>
    <mergeCell ref="I156:J156"/>
    <mergeCell ref="A154:B154"/>
    <mergeCell ref="F154:G154"/>
    <mergeCell ref="I154:J154"/>
    <mergeCell ref="A155:B155"/>
    <mergeCell ref="F155:G155"/>
    <mergeCell ref="I155:J155"/>
    <mergeCell ref="B149:H149"/>
    <mergeCell ref="I149:J149"/>
    <mergeCell ref="A150:H150"/>
    <mergeCell ref="I150:J150"/>
    <mergeCell ref="A151:J151"/>
    <mergeCell ref="A152:J152"/>
    <mergeCell ref="D154:E154"/>
    <mergeCell ref="D155:E155"/>
  </mergeCells>
  <dataValidations count="6">
    <dataValidation type="list" allowBlank="1" showInputMessage="1" showErrorMessage="1" sqref="G68">
      <mc:AlternateContent xmlns:x12ac="http://schemas.microsoft.com/office/spreadsheetml/2011/1/ac" xmlns:mc="http://schemas.openxmlformats.org/markup-compatibility/2006">
        <mc:Choice Requires="x12ac">
          <x12ac:list>"20,93","15,20"</x12ac:list>
        </mc:Choice>
        <mc:Fallback>
          <formula1>"20,93,15,20"</formula1>
        </mc:Fallback>
      </mc:AlternateContent>
    </dataValidation>
    <dataValidation type="list" allowBlank="1" showInputMessage="1" showErrorMessage="1" sqref="F54">
      <mc:AlternateContent xmlns:x12ac="http://schemas.microsoft.com/office/spreadsheetml/2011/1/ac" xmlns:mc="http://schemas.openxmlformats.org/markup-compatibility/2006">
        <mc:Choice Requires="x12ac">
          <x12ac:list>"1,00%","2,00%","3,00%"</x12ac:list>
        </mc:Choice>
        <mc:Fallback>
          <formula1>"1,00%,2,00%,3,00%"</formula1>
        </mc:Fallback>
      </mc:AlternateContent>
    </dataValidation>
    <dataValidation type="list" showInputMessage="1" showErrorMessage="1" sqref="H35">
      <formula1>"10%,20%,40%"</formula1>
    </dataValidation>
    <dataValidation type="list" allowBlank="1" showInputMessage="1" showErrorMessage="1" sqref="D65 D109 F38 F33:F36 D111 E67 D68:E68">
      <formula1>"S,N"</formula1>
    </dataValidation>
    <dataValidation type="list" allowBlank="1" showInputMessage="1" showErrorMessage="1" sqref="G65 H109:H111">
      <mc:AlternateContent xmlns:x12ac="http://schemas.microsoft.com/office/spreadsheetml/2011/1/ac" xmlns:mc="http://schemas.openxmlformats.org/markup-compatibility/2006">
        <mc:Choice Requires="x12ac">
          <x12ac:list>"20,83","15,21"</x12ac:list>
        </mc:Choice>
        <mc:Fallback>
          <formula1>"20,83,15,21"</formula1>
        </mc:Fallback>
      </mc:AlternateContent>
    </dataValidation>
    <dataValidation type="list" allowBlank="1" showInputMessage="1" showErrorMessage="1" sqref="G67">
      <mc:AlternateContent xmlns:x12ac="http://schemas.microsoft.com/office/spreadsheetml/2011/1/ac" xmlns:mc="http://schemas.openxmlformats.org/markup-compatibility/2006">
        <mc:Choice Requires="x12ac">
          <x12ac:list>"20,83","15,21",1</x12ac:list>
        </mc:Choice>
        <mc:Fallback>
          <formula1>"20,83,15,21,1"</formula1>
        </mc:Fallback>
      </mc:AlternateContent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orientation="portrait" horizontalDpi="4294967294" verticalDpi="4294967294" r:id="rId1"/>
  <rowBreaks count="1" manualBreakCount="1">
    <brk id="7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Franciara Pereira Rodrigues Mapa</cp:lastModifiedBy>
  <cp:revision>0</cp:revision>
  <cp:lastPrinted>2019-06-26T18:52:43Z</cp:lastPrinted>
  <dcterms:created xsi:type="dcterms:W3CDTF">2016-06-22T19:00:36Z</dcterms:created>
  <dcterms:modified xsi:type="dcterms:W3CDTF">2019-10-23T14:47:48Z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