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RT MG AJUSTE NACIONAL E PARECER\"/>
    </mc:Choice>
  </mc:AlternateContent>
  <bookViews>
    <workbookView xWindow="0" yWindow="0" windowWidth="15345" windowHeight="4575" firstSheet="1" activeTab="1"/>
  </bookViews>
  <sheets>
    <sheet name="Table 1" sheetId="1" state="hidden" r:id="rId1"/>
    <sheet name="PIS E COFINS" sheetId="2" r:id="rId2"/>
    <sheet name="Table 3" sheetId="3" state="hidden" r:id="rId3"/>
  </sheets>
  <definedNames>
    <definedName name="_xlnm.Print_Area" localSheetId="1">'PIS E COFINS'!$A$1:$G$40</definedName>
  </definedNames>
  <calcPr calcId="162913"/>
</workbook>
</file>

<file path=xl/calcChain.xml><?xml version="1.0" encoding="utf-8"?>
<calcChain xmlns="http://schemas.openxmlformats.org/spreadsheetml/2006/main">
  <c r="G33" i="2" l="1"/>
  <c r="G22" i="2"/>
  <c r="G23" i="2"/>
  <c r="G24" i="2"/>
  <c r="G25" i="2"/>
  <c r="G26" i="2"/>
  <c r="G27" i="2"/>
  <c r="G28" i="2"/>
  <c r="G29" i="2"/>
  <c r="G30" i="2"/>
  <c r="G31" i="2"/>
  <c r="G32" i="2"/>
  <c r="G21" i="2"/>
  <c r="G6" i="2"/>
  <c r="G7" i="2"/>
  <c r="G17" i="2" s="1"/>
  <c r="G8" i="2"/>
  <c r="G9" i="2"/>
  <c r="G10" i="2"/>
  <c r="G11" i="2"/>
  <c r="G12" i="2"/>
  <c r="G13" i="2"/>
  <c r="G14" i="2"/>
  <c r="G15" i="2"/>
  <c r="G16" i="2"/>
  <c r="G5" i="2"/>
  <c r="F6" i="2"/>
  <c r="F7" i="2"/>
  <c r="F8" i="2"/>
  <c r="F9" i="2"/>
  <c r="F10" i="2"/>
  <c r="F11" i="2"/>
  <c r="F12" i="2"/>
  <c r="F13" i="2"/>
  <c r="F14" i="2"/>
  <c r="F15" i="2"/>
  <c r="F16" i="2"/>
  <c r="F22" i="2"/>
  <c r="F23" i="2"/>
  <c r="F24" i="2"/>
  <c r="F25" i="2"/>
  <c r="F26" i="2"/>
  <c r="F27" i="2"/>
  <c r="F28" i="2"/>
  <c r="F29" i="2"/>
  <c r="F30" i="2"/>
  <c r="F31" i="2"/>
  <c r="F32" i="2"/>
  <c r="F21" i="2"/>
  <c r="C23" i="2"/>
  <c r="C24" i="2"/>
  <c r="C25" i="2"/>
  <c r="C26" i="2"/>
  <c r="C27" i="2"/>
  <c r="C28" i="2"/>
  <c r="C29" i="2"/>
  <c r="C30" i="2"/>
  <c r="C31" i="2"/>
  <c r="C32" i="2"/>
  <c r="C22" i="2"/>
  <c r="C21" i="2"/>
  <c r="D32" i="2"/>
  <c r="D31" i="2"/>
  <c r="D30" i="2"/>
  <c r="D29" i="2"/>
  <c r="D28" i="2"/>
  <c r="D27" i="2"/>
  <c r="D26" i="2"/>
  <c r="D25" i="2"/>
  <c r="D24" i="2"/>
  <c r="D23" i="2"/>
  <c r="D22" i="2"/>
  <c r="D21" i="2"/>
  <c r="D16" i="2"/>
  <c r="D15" i="2"/>
  <c r="D14" i="2"/>
  <c r="D13" i="2"/>
  <c r="D12" i="2"/>
  <c r="D11" i="2"/>
  <c r="D10" i="2"/>
  <c r="D9" i="2"/>
  <c r="D8" i="2"/>
  <c r="D7" i="2"/>
  <c r="D6" i="2"/>
  <c r="F5" i="2"/>
  <c r="D5" i="2"/>
  <c r="C7" i="2"/>
  <c r="C8" i="2"/>
  <c r="C9" i="2"/>
  <c r="C10" i="2"/>
  <c r="C11" i="2"/>
  <c r="C12" i="2"/>
  <c r="C13" i="2"/>
  <c r="C14" i="2"/>
  <c r="C15" i="2"/>
  <c r="C16" i="2"/>
  <c r="C6" i="2"/>
  <c r="C5" i="2"/>
</calcChain>
</file>

<file path=xl/sharedStrings.xml><?xml version="1.0" encoding="utf-8"?>
<sst xmlns="http://schemas.openxmlformats.org/spreadsheetml/2006/main" count="29" uniqueCount="16">
  <si>
    <r>
      <rPr>
        <b/>
        <sz val="9"/>
        <rFont val="Calibri"/>
        <family val="2"/>
      </rPr>
      <t xml:space="preserve">ANEXO VII do Termo de Referência
</t>
    </r>
    <r>
      <rPr>
        <b/>
        <sz val="9"/>
        <rFont val="Calibri"/>
        <family val="2"/>
      </rPr>
      <t>PLANILHA DE CÁLCULO DA ALÍQUOTA EFETIVA PIS/COFINS</t>
    </r>
  </si>
  <si>
    <r>
      <rPr>
        <b/>
        <sz val="9"/>
        <rFont val="Calibri"/>
        <family val="2"/>
      </rPr>
      <t>Apuração do percentual médio de recolhimento do PIS</t>
    </r>
  </si>
  <si>
    <r>
      <rPr>
        <b/>
        <sz val="9"/>
        <rFont val="Calibri"/>
        <family val="2"/>
      </rPr>
      <t>Mês</t>
    </r>
  </si>
  <si>
    <r>
      <rPr>
        <b/>
        <sz val="9"/>
        <rFont val="Calibri"/>
        <family val="2"/>
      </rPr>
      <t xml:space="preserve">Faturamento Mensal
</t>
    </r>
    <r>
      <rPr>
        <b/>
        <sz val="9"/>
        <rFont val="Calibri"/>
        <family val="2"/>
      </rPr>
      <t>(A)</t>
    </r>
  </si>
  <si>
    <r>
      <rPr>
        <b/>
        <sz val="9"/>
        <rFont val="Calibri"/>
        <family val="2"/>
      </rPr>
      <t xml:space="preserve">Contribuição Apurada
</t>
    </r>
    <r>
      <rPr>
        <b/>
        <sz val="9"/>
        <rFont val="Calibri"/>
        <family val="2"/>
      </rPr>
      <t>(B=A*1,65%)</t>
    </r>
  </si>
  <si>
    <r>
      <rPr>
        <b/>
        <sz val="9"/>
        <rFont val="Calibri"/>
        <family val="2"/>
      </rPr>
      <t xml:space="preserve">Crédito Descontado
</t>
    </r>
    <r>
      <rPr>
        <b/>
        <sz val="9"/>
        <rFont val="Calibri"/>
        <family val="2"/>
      </rPr>
      <t>(C)</t>
    </r>
  </si>
  <si>
    <r>
      <rPr>
        <b/>
        <sz val="9"/>
        <rFont val="Calibri"/>
        <family val="2"/>
      </rPr>
      <t xml:space="preserve">Valor Retido
</t>
    </r>
    <r>
      <rPr>
        <b/>
        <sz val="9"/>
        <rFont val="Calibri"/>
        <family val="2"/>
      </rPr>
      <t>(D)</t>
    </r>
  </si>
  <si>
    <r>
      <rPr>
        <b/>
        <sz val="9"/>
        <rFont val="Calibri"/>
        <family val="2"/>
      </rPr>
      <t xml:space="preserve">Contribuição Devida
</t>
    </r>
    <r>
      <rPr>
        <b/>
        <sz val="9"/>
        <rFont val="Calibri"/>
        <family val="2"/>
      </rPr>
      <t>(E=B-C-D)</t>
    </r>
  </si>
  <si>
    <r>
      <rPr>
        <b/>
        <sz val="9"/>
        <rFont val="Calibri"/>
        <family val="2"/>
      </rPr>
      <t xml:space="preserve">Percentual Efetivo
</t>
    </r>
    <r>
      <rPr>
        <b/>
        <sz val="9"/>
        <rFont val="Calibri"/>
        <family val="2"/>
      </rPr>
      <t>(F=E/A)</t>
    </r>
  </si>
  <si>
    <r>
      <rPr>
        <b/>
        <sz val="9"/>
        <rFont val="Calibri"/>
        <family val="2"/>
      </rPr>
      <t>Percentual médio do período</t>
    </r>
  </si>
  <si>
    <r>
      <rPr>
        <b/>
        <sz val="9"/>
        <rFont val="Calibri"/>
        <family val="2"/>
      </rPr>
      <t>Apuração do percentual médio de recolhimento do COFINS</t>
    </r>
  </si>
  <si>
    <r>
      <rPr>
        <b/>
        <sz val="9"/>
        <rFont val="Calibri"/>
        <family val="2"/>
      </rPr>
      <t xml:space="preserve">Contribuição Apurada
</t>
    </r>
    <r>
      <rPr>
        <b/>
        <sz val="9"/>
        <rFont val="Calibri"/>
        <family val="2"/>
      </rPr>
      <t>(B=A*7,60%)</t>
    </r>
  </si>
  <si>
    <r>
      <rPr>
        <b/>
        <sz val="9"/>
        <rFont val="Calibri"/>
        <family val="2"/>
      </rPr>
      <t xml:space="preserve">Percentual Efetivo
</t>
    </r>
    <r>
      <rPr>
        <b/>
        <sz val="9"/>
        <rFont val="Calibri"/>
        <family val="2"/>
      </rPr>
      <t>(E=D/A)</t>
    </r>
  </si>
  <si>
    <t>ANEXO VII do Termo de Referência
PLANILHA DE CÁLCULO DA ALÍQUOTA EFETIVA PIS/COFINS</t>
  </si>
  <si>
    <t>Contribuição Devida
(D=B-C)</t>
  </si>
  <si>
    <t>Percentual Efetivo
(E=D/A)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</si>
</sst>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rgb="FF000000"/>
      <name val="Times New Roman"/>
      <charset val="204"/>
    </font>
    <font>
      <b/>
      <sz val="9"/>
      <name val="Calibri"/>
      <family val="2"/>
    </font>
    <font>
      <sz val="9"/>
      <color rgb="FF000000"/>
      <name val="Calibri"/>
      <family val="2"/>
    </font>
    <font>
      <sz val="10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8EA8DB"/>
      </patternFill>
    </fill>
    <fill>
      <patternFill patternType="solid">
        <fgColor rgb="FFB3C6E6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 applyFill="1" applyBorder="1" applyAlignment="1">
      <alignment horizontal="left" vertical="top"/>
    </xf>
    <xf numFmtId="0" fontId="1" fillId="3" borderId="1" xfId="0" applyFont="1" applyFill="1" applyBorder="1" applyAlignment="1">
      <alignment horizontal="center" vertical="top" wrapText="1"/>
    </xf>
    <xf numFmtId="0" fontId="0" fillId="3" borderId="1" xfId="0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top" shrinkToFit="1"/>
    </xf>
    <xf numFmtId="4" fontId="2" fillId="0" borderId="1" xfId="0" applyNumberFormat="1" applyFont="1" applyFill="1" applyBorder="1" applyAlignment="1">
      <alignment horizontal="right" vertical="top" indent="2" shrinkToFit="1"/>
    </xf>
    <xf numFmtId="4" fontId="2" fillId="0" borderId="1" xfId="0" applyNumberFormat="1" applyFont="1" applyFill="1" applyBorder="1" applyAlignment="1">
      <alignment horizontal="right" vertical="top" indent="6" shrinkToFit="1"/>
    </xf>
    <xf numFmtId="4" fontId="2" fillId="0" borderId="1" xfId="0" applyNumberFormat="1" applyFont="1" applyFill="1" applyBorder="1" applyAlignment="1">
      <alignment horizontal="center" vertical="top" shrinkToFit="1"/>
    </xf>
    <xf numFmtId="4" fontId="2" fillId="0" borderId="1" xfId="0" applyNumberFormat="1" applyFont="1" applyFill="1" applyBorder="1" applyAlignment="1">
      <alignment horizontal="left" vertical="top" indent="3" shrinkToFit="1"/>
    </xf>
    <xf numFmtId="10" fontId="2" fillId="0" borderId="1" xfId="0" applyNumberFormat="1" applyFont="1" applyFill="1" applyBorder="1" applyAlignment="1">
      <alignment horizontal="left" vertical="top" indent="4" shrinkToFi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/>
    </xf>
    <xf numFmtId="0" fontId="0" fillId="0" borderId="5" xfId="0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4" fontId="0" fillId="0" borderId="0" xfId="0" applyNumberFormat="1" applyFill="1" applyBorder="1" applyAlignment="1">
      <alignment horizontal="left" vertical="top"/>
    </xf>
    <xf numFmtId="0" fontId="1" fillId="4" borderId="2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 wrapText="1"/>
    </xf>
    <xf numFmtId="10" fontId="2" fillId="4" borderId="1" xfId="0" applyNumberFormat="1" applyFont="1" applyFill="1" applyBorder="1" applyAlignment="1">
      <alignment horizontal="left" vertical="top" indent="4" shrinkToFi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cols>
    <col min="1" max="1" width="144" customWidth="1"/>
  </cols>
  <sheetData>
    <row r="1" spans="1:1" ht="27" customHeight="1" x14ac:dyDescent="0.2">
      <c r="A1" s="15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view="pageBreakPreview" topLeftCell="A5" zoomScale="90" zoomScaleNormal="100" zoomScaleSheetLayoutView="90" workbookViewId="0">
      <selection activeCell="A17" sqref="A17:G17"/>
    </sheetView>
  </sheetViews>
  <sheetFormatPr defaultRowHeight="12.75" x14ac:dyDescent="0.2"/>
  <cols>
    <col min="1" max="1" width="9.83203125" customWidth="1"/>
    <col min="2" max="2" width="20" customWidth="1"/>
    <col min="3" max="3" width="30.6640625" customWidth="1"/>
    <col min="4" max="4" width="19.83203125" customWidth="1"/>
    <col min="5" max="5" width="20" hidden="1" customWidth="1"/>
    <col min="6" max="6" width="20.5" customWidth="1"/>
    <col min="7" max="7" width="20" customWidth="1"/>
    <col min="10" max="10" width="12.33203125" bestFit="1" customWidth="1"/>
  </cols>
  <sheetData>
    <row r="1" spans="1:10" x14ac:dyDescent="0.2">
      <c r="A1" s="18" t="s">
        <v>13</v>
      </c>
      <c r="B1" s="16"/>
      <c r="C1" s="16"/>
      <c r="D1" s="16"/>
      <c r="E1" s="16"/>
      <c r="F1" s="16"/>
      <c r="G1" s="16"/>
    </row>
    <row r="2" spans="1:10" x14ac:dyDescent="0.2">
      <c r="A2" s="17"/>
      <c r="B2" s="17"/>
      <c r="C2" s="17"/>
      <c r="D2" s="17"/>
      <c r="E2" s="17"/>
      <c r="F2" s="17"/>
      <c r="G2" s="17"/>
    </row>
    <row r="3" spans="1:10" ht="24" customHeight="1" x14ac:dyDescent="0.2">
      <c r="A3" s="9" t="s">
        <v>1</v>
      </c>
      <c r="B3" s="10"/>
      <c r="C3" s="10"/>
      <c r="D3" s="10"/>
      <c r="E3" s="10"/>
      <c r="F3" s="10"/>
      <c r="G3" s="11"/>
    </row>
    <row r="4" spans="1:10" ht="27" customHeight="1" x14ac:dyDescent="0.2">
      <c r="A4" s="1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</row>
    <row r="5" spans="1:10" ht="13.5" customHeight="1" x14ac:dyDescent="0.2">
      <c r="A5" s="3">
        <v>6</v>
      </c>
      <c r="B5" s="4">
        <v>1362105.88</v>
      </c>
      <c r="C5" s="5">
        <f>B5*1.65%</f>
        <v>22474.747019999999</v>
      </c>
      <c r="D5" s="6">
        <f>3028.28+8577.55</f>
        <v>11605.83</v>
      </c>
      <c r="E5" s="7">
        <v>8577.5499999999993</v>
      </c>
      <c r="F5" s="7">
        <f>C5-D5</f>
        <v>10868.917019999999</v>
      </c>
      <c r="G5" s="8">
        <f>F5/B5</f>
        <v>7.9794949714188153E-3</v>
      </c>
      <c r="H5" s="19"/>
      <c r="J5" s="19"/>
    </row>
    <row r="6" spans="1:10" ht="13.5" customHeight="1" x14ac:dyDescent="0.2">
      <c r="A6" s="3">
        <v>7</v>
      </c>
      <c r="B6" s="4">
        <v>1956314.48</v>
      </c>
      <c r="C6" s="5">
        <f>B6*1.65%</f>
        <v>32279.188920000001</v>
      </c>
      <c r="D6" s="6">
        <f>3815.45+E6</f>
        <v>16245.96</v>
      </c>
      <c r="E6" s="7">
        <v>12430.51</v>
      </c>
      <c r="F6" s="7">
        <f t="shared" ref="F6:F16" si="0">C6-D6</f>
        <v>16033.228920000001</v>
      </c>
      <c r="G6" s="8">
        <f t="shared" ref="G6:G16" si="1">F6/B6</f>
        <v>8.195629631080583E-3</v>
      </c>
    </row>
    <row r="7" spans="1:10" ht="13.5" customHeight="1" x14ac:dyDescent="0.2">
      <c r="A7" s="3">
        <v>8</v>
      </c>
      <c r="B7" s="4">
        <v>1692284.51</v>
      </c>
      <c r="C7" s="5">
        <f t="shared" ref="C7:C16" si="2">B7*1.65%</f>
        <v>27922.694415000002</v>
      </c>
      <c r="D7" s="6">
        <f>3541.02+E7</f>
        <v>14255.310000000001</v>
      </c>
      <c r="E7" s="7">
        <v>10714.29</v>
      </c>
      <c r="F7" s="7">
        <f t="shared" si="0"/>
        <v>13667.384415</v>
      </c>
      <c r="G7" s="8">
        <f t="shared" si="1"/>
        <v>8.076292333964577E-3</v>
      </c>
    </row>
    <row r="8" spans="1:10" ht="13.5" customHeight="1" x14ac:dyDescent="0.2">
      <c r="A8" s="3">
        <v>9</v>
      </c>
      <c r="B8" s="4">
        <v>1693628.95</v>
      </c>
      <c r="C8" s="5">
        <f t="shared" si="2"/>
        <v>27944.877675</v>
      </c>
      <c r="D8" s="6">
        <f>3508.67+E8</f>
        <v>14231.710000000001</v>
      </c>
      <c r="E8" s="7">
        <v>10723.04</v>
      </c>
      <c r="F8" s="7">
        <f t="shared" si="0"/>
        <v>13713.167674999999</v>
      </c>
      <c r="G8" s="8">
        <f t="shared" si="1"/>
        <v>8.0969138340484786E-3</v>
      </c>
    </row>
    <row r="9" spans="1:10" ht="13.5" customHeight="1" x14ac:dyDescent="0.2">
      <c r="A9" s="3">
        <v>10</v>
      </c>
      <c r="B9" s="4">
        <v>1781786.71</v>
      </c>
      <c r="C9" s="5">
        <f t="shared" si="2"/>
        <v>29399.480715000002</v>
      </c>
      <c r="D9" s="6">
        <f>4384.91+E9</f>
        <v>15579.86</v>
      </c>
      <c r="E9" s="7">
        <v>11194.95</v>
      </c>
      <c r="F9" s="7">
        <f t="shared" si="0"/>
        <v>13819.620715000001</v>
      </c>
      <c r="G9" s="8">
        <f t="shared" si="1"/>
        <v>7.756046578100249E-3</v>
      </c>
    </row>
    <row r="10" spans="1:10" ht="13.5" customHeight="1" x14ac:dyDescent="0.2">
      <c r="A10" s="3">
        <v>11</v>
      </c>
      <c r="B10" s="4">
        <v>2592611.42</v>
      </c>
      <c r="C10" s="5">
        <f t="shared" si="2"/>
        <v>42778.088430000003</v>
      </c>
      <c r="D10" s="6">
        <f>3347.01+E10</f>
        <v>18458.95</v>
      </c>
      <c r="E10" s="7">
        <v>15111.94</v>
      </c>
      <c r="F10" s="7">
        <f t="shared" si="0"/>
        <v>24319.138430000003</v>
      </c>
      <c r="G10" s="8">
        <f t="shared" si="1"/>
        <v>9.3801709899125583E-3</v>
      </c>
    </row>
    <row r="11" spans="1:10" ht="13.5" customHeight="1" x14ac:dyDescent="0.2">
      <c r="A11" s="3">
        <v>12</v>
      </c>
      <c r="B11" s="4">
        <v>2904954.34</v>
      </c>
      <c r="C11" s="5">
        <f t="shared" si="2"/>
        <v>47931.746610000002</v>
      </c>
      <c r="D11" s="6">
        <f>3832.44+E11</f>
        <v>22277.879999999997</v>
      </c>
      <c r="E11" s="7">
        <v>18445.439999999999</v>
      </c>
      <c r="F11" s="7">
        <f t="shared" si="0"/>
        <v>25653.866610000005</v>
      </c>
      <c r="G11" s="8">
        <f t="shared" si="1"/>
        <v>8.8310739541606724E-3</v>
      </c>
    </row>
    <row r="12" spans="1:10" ht="13.5" customHeight="1" x14ac:dyDescent="0.2">
      <c r="A12" s="3">
        <v>1</v>
      </c>
      <c r="B12" s="4">
        <v>2037455.15</v>
      </c>
      <c r="C12" s="5">
        <f t="shared" si="2"/>
        <v>33618.009975000001</v>
      </c>
      <c r="D12" s="6">
        <f>4310.85+E12</f>
        <v>17396.120000000003</v>
      </c>
      <c r="E12" s="7">
        <v>13085.27</v>
      </c>
      <c r="F12" s="7">
        <f t="shared" si="0"/>
        <v>16221.889974999998</v>
      </c>
      <c r="G12" s="8">
        <f t="shared" si="1"/>
        <v>7.9618390495614089E-3</v>
      </c>
    </row>
    <row r="13" spans="1:10" ht="13.5" customHeight="1" x14ac:dyDescent="0.2">
      <c r="A13" s="3">
        <v>2</v>
      </c>
      <c r="B13" s="4">
        <v>2463871.21</v>
      </c>
      <c r="C13" s="5">
        <f t="shared" si="2"/>
        <v>40653.874965000003</v>
      </c>
      <c r="D13" s="6">
        <f>4353.2+E13</f>
        <v>20070.84</v>
      </c>
      <c r="E13" s="7">
        <v>15717.64</v>
      </c>
      <c r="F13" s="7">
        <f t="shared" si="0"/>
        <v>20583.034965000003</v>
      </c>
      <c r="G13" s="8">
        <f t="shared" si="1"/>
        <v>8.3539410994619336E-3</v>
      </c>
    </row>
    <row r="14" spans="1:10" ht="13.5" customHeight="1" x14ac:dyDescent="0.2">
      <c r="A14" s="3">
        <v>3</v>
      </c>
      <c r="B14" s="4">
        <v>2187371.13</v>
      </c>
      <c r="C14" s="5">
        <f t="shared" si="2"/>
        <v>36091.623645</v>
      </c>
      <c r="D14" s="6">
        <f>1293.8+E14</f>
        <v>15214.14</v>
      </c>
      <c r="E14" s="7">
        <v>13920.34</v>
      </c>
      <c r="F14" s="7">
        <f t="shared" si="0"/>
        <v>20877.483645</v>
      </c>
      <c r="G14" s="8">
        <f t="shared" si="1"/>
        <v>9.54455481224167E-3</v>
      </c>
    </row>
    <row r="15" spans="1:10" ht="13.5" customHeight="1" x14ac:dyDescent="0.2">
      <c r="A15" s="3">
        <v>4</v>
      </c>
      <c r="B15" s="4">
        <v>1854327.12</v>
      </c>
      <c r="C15" s="5">
        <f t="shared" si="2"/>
        <v>30596.397480000003</v>
      </c>
      <c r="D15" s="6">
        <f>1092.1+E15</f>
        <v>12847.65</v>
      </c>
      <c r="E15" s="7">
        <v>11755.55</v>
      </c>
      <c r="F15" s="7">
        <f t="shared" si="0"/>
        <v>17748.747480000005</v>
      </c>
      <c r="G15" s="8">
        <f t="shared" si="1"/>
        <v>9.5715299035264087E-3</v>
      </c>
    </row>
    <row r="16" spans="1:10" ht="13.5" customHeight="1" x14ac:dyDescent="0.2">
      <c r="A16" s="3">
        <v>5</v>
      </c>
      <c r="B16" s="4">
        <v>2455792.5499999998</v>
      </c>
      <c r="C16" s="5">
        <f t="shared" si="2"/>
        <v>40520.577075000001</v>
      </c>
      <c r="D16" s="6">
        <f>2105.93+E16</f>
        <v>17771.03</v>
      </c>
      <c r="E16" s="7">
        <v>15665.1</v>
      </c>
      <c r="F16" s="7">
        <f t="shared" si="0"/>
        <v>22749.547075000002</v>
      </c>
      <c r="G16" s="8">
        <f t="shared" si="1"/>
        <v>9.2636273674663611E-3</v>
      </c>
    </row>
    <row r="17" spans="1:7" ht="24.6" customHeight="1" x14ac:dyDescent="0.2">
      <c r="A17" s="20" t="s">
        <v>9</v>
      </c>
      <c r="B17" s="21"/>
      <c r="C17" s="21"/>
      <c r="D17" s="21"/>
      <c r="E17" s="21"/>
      <c r="F17" s="22"/>
      <c r="G17" s="23">
        <f>SUM(G5:G16)/12</f>
        <v>8.5842595437453095E-3</v>
      </c>
    </row>
    <row r="19" spans="1:7" x14ac:dyDescent="0.2">
      <c r="A19" s="9" t="s">
        <v>10</v>
      </c>
      <c r="B19" s="10"/>
      <c r="C19" s="10"/>
      <c r="D19" s="10"/>
      <c r="E19" s="10"/>
      <c r="F19" s="10"/>
      <c r="G19" s="11"/>
    </row>
    <row r="20" spans="1:7" ht="24" x14ac:dyDescent="0.2">
      <c r="A20" s="1" t="s">
        <v>2</v>
      </c>
      <c r="B20" s="2" t="s">
        <v>3</v>
      </c>
      <c r="C20" s="2" t="s">
        <v>11</v>
      </c>
      <c r="D20" s="2" t="s">
        <v>5</v>
      </c>
      <c r="E20" s="2" t="s">
        <v>6</v>
      </c>
      <c r="F20" s="1" t="s">
        <v>14</v>
      </c>
      <c r="G20" s="1" t="s">
        <v>15</v>
      </c>
    </row>
    <row r="21" spans="1:7" x14ac:dyDescent="0.2">
      <c r="A21" s="3">
        <v>6</v>
      </c>
      <c r="B21" s="4">
        <v>1362105.88</v>
      </c>
      <c r="C21" s="5">
        <f>B21*7.6%</f>
        <v>103520.04687999999</v>
      </c>
      <c r="D21" s="6">
        <f>13948.42+E21</f>
        <v>53536.86</v>
      </c>
      <c r="E21" s="7">
        <v>39588.44</v>
      </c>
      <c r="F21" s="7">
        <f>C21-D21</f>
        <v>49983.186879999994</v>
      </c>
      <c r="G21" s="8">
        <f>F21/B21</f>
        <v>3.6695522436185353E-2</v>
      </c>
    </row>
    <row r="22" spans="1:7" x14ac:dyDescent="0.2">
      <c r="A22" s="3">
        <v>7</v>
      </c>
      <c r="B22" s="4">
        <v>1956314.48</v>
      </c>
      <c r="C22" s="5">
        <f>B22*7.6%</f>
        <v>148679.90047999998</v>
      </c>
      <c r="D22" s="6">
        <f>17574.18+E22</f>
        <v>74945.41</v>
      </c>
      <c r="E22" s="7">
        <v>57371.23</v>
      </c>
      <c r="F22" s="7">
        <f t="shared" ref="F22:F32" si="3">C22-D22</f>
        <v>73734.490479999979</v>
      </c>
      <c r="G22" s="8">
        <f t="shared" ref="G22:G32" si="4">F22/B22</f>
        <v>3.7690510004301549E-2</v>
      </c>
    </row>
    <row r="23" spans="1:7" x14ac:dyDescent="0.2">
      <c r="A23" s="3">
        <v>8</v>
      </c>
      <c r="B23" s="4">
        <v>1692284.51</v>
      </c>
      <c r="C23" s="5">
        <f t="shared" ref="C23:C32" si="5">B23*7.6%</f>
        <v>128613.62276</v>
      </c>
      <c r="D23" s="6">
        <f>16310.13+E23</f>
        <v>65760.460000000006</v>
      </c>
      <c r="E23" s="7">
        <v>49450.33</v>
      </c>
      <c r="F23" s="7">
        <f t="shared" si="3"/>
        <v>62853.162759999992</v>
      </c>
      <c r="G23" s="8">
        <f t="shared" si="4"/>
        <v>3.7141014048518349E-2</v>
      </c>
    </row>
    <row r="24" spans="1:7" x14ac:dyDescent="0.2">
      <c r="A24" s="3">
        <v>9</v>
      </c>
      <c r="B24" s="4">
        <v>1693628.95</v>
      </c>
      <c r="C24" s="5">
        <f t="shared" si="5"/>
        <v>128715.8002</v>
      </c>
      <c r="D24" s="6">
        <f>16161.14+E24</f>
        <v>65651.78</v>
      </c>
      <c r="E24" s="7">
        <v>49490.64</v>
      </c>
      <c r="F24" s="7">
        <f t="shared" si="3"/>
        <v>63064.020199999999</v>
      </c>
      <c r="G24" s="8">
        <f t="shared" si="4"/>
        <v>3.7236031068080169E-2</v>
      </c>
    </row>
    <row r="25" spans="1:7" x14ac:dyDescent="0.2">
      <c r="A25" s="3">
        <v>10</v>
      </c>
      <c r="B25" s="4">
        <v>1781786.71</v>
      </c>
      <c r="C25" s="5">
        <f t="shared" si="5"/>
        <v>135415.78995999999</v>
      </c>
      <c r="D25" s="6">
        <f>20167.16+E25</f>
        <v>71780.94</v>
      </c>
      <c r="E25" s="7">
        <v>51613.78</v>
      </c>
      <c r="F25" s="7">
        <f t="shared" si="3"/>
        <v>63634.849959999992</v>
      </c>
      <c r="G25" s="8">
        <f t="shared" si="4"/>
        <v>3.571406701086012E-2</v>
      </c>
    </row>
    <row r="26" spans="1:7" x14ac:dyDescent="0.2">
      <c r="A26" s="3">
        <v>11</v>
      </c>
      <c r="B26" s="4">
        <v>2592611.42</v>
      </c>
      <c r="C26" s="5">
        <f t="shared" si="5"/>
        <v>197038.46792</v>
      </c>
      <c r="D26" s="6">
        <f>15416.53+E26</f>
        <v>85163.63</v>
      </c>
      <c r="E26" s="7">
        <v>69747.100000000006</v>
      </c>
      <c r="F26" s="7">
        <f t="shared" si="3"/>
        <v>111874.83791999999</v>
      </c>
      <c r="G26" s="8">
        <f t="shared" si="4"/>
        <v>4.315140983217608E-2</v>
      </c>
    </row>
    <row r="27" spans="1:7" x14ac:dyDescent="0.2">
      <c r="A27" s="3">
        <v>12</v>
      </c>
      <c r="B27" s="4">
        <v>2904954.34</v>
      </c>
      <c r="C27" s="5">
        <f t="shared" si="5"/>
        <v>220776.52983999997</v>
      </c>
      <c r="D27" s="6">
        <f>17652.45+E27</f>
        <v>102784.81999999999</v>
      </c>
      <c r="E27" s="7">
        <v>85132.37</v>
      </c>
      <c r="F27" s="7">
        <f t="shared" si="3"/>
        <v>117991.70983999998</v>
      </c>
      <c r="G27" s="8">
        <f t="shared" si="4"/>
        <v>4.0617406000260918E-2</v>
      </c>
    </row>
    <row r="28" spans="1:7" x14ac:dyDescent="0.2">
      <c r="A28" s="3">
        <v>1</v>
      </c>
      <c r="B28" s="4">
        <v>2037455.15</v>
      </c>
      <c r="C28" s="5">
        <f t="shared" si="5"/>
        <v>154846.59139999998</v>
      </c>
      <c r="D28" s="6">
        <f>19856.03+E28</f>
        <v>80249.09</v>
      </c>
      <c r="E28" s="7">
        <v>60393.06</v>
      </c>
      <c r="F28" s="7">
        <f t="shared" si="3"/>
        <v>74597.501399999979</v>
      </c>
      <c r="G28" s="8">
        <f t="shared" si="4"/>
        <v>3.6613076562691443E-2</v>
      </c>
    </row>
    <row r="29" spans="1:7" x14ac:dyDescent="0.2">
      <c r="A29" s="3">
        <v>2</v>
      </c>
      <c r="B29" s="4">
        <v>2463871.21</v>
      </c>
      <c r="C29" s="5">
        <f t="shared" si="5"/>
        <v>187254.21195999999</v>
      </c>
      <c r="D29" s="6">
        <f>20051.12+E29</f>
        <v>92593.79</v>
      </c>
      <c r="E29" s="7">
        <v>72542.67</v>
      </c>
      <c r="F29" s="7">
        <f t="shared" si="3"/>
        <v>94660.421959999992</v>
      </c>
      <c r="G29" s="8">
        <f t="shared" si="4"/>
        <v>3.8419387172432602E-2</v>
      </c>
    </row>
    <row r="30" spans="1:7" x14ac:dyDescent="0.2">
      <c r="A30" s="3">
        <v>3</v>
      </c>
      <c r="B30" s="4">
        <v>2187371.13</v>
      </c>
      <c r="C30" s="5">
        <f t="shared" si="5"/>
        <v>166240.20587999999</v>
      </c>
      <c r="D30" s="6">
        <f>5959.31+E30</f>
        <v>70207.06</v>
      </c>
      <c r="E30" s="7">
        <v>64247.75</v>
      </c>
      <c r="F30" s="7">
        <f t="shared" si="3"/>
        <v>96033.145879999996</v>
      </c>
      <c r="G30" s="8">
        <f t="shared" si="4"/>
        <v>4.3903453128230692E-2</v>
      </c>
    </row>
    <row r="31" spans="1:7" x14ac:dyDescent="0.2">
      <c r="A31" s="3">
        <v>4</v>
      </c>
      <c r="B31" s="4">
        <v>1854327.12</v>
      </c>
      <c r="C31" s="5">
        <f t="shared" si="5"/>
        <v>140928.86112000002</v>
      </c>
      <c r="D31" s="6">
        <f>5030.26+E31</f>
        <v>59286.68</v>
      </c>
      <c r="E31" s="7">
        <v>54256.42</v>
      </c>
      <c r="F31" s="7">
        <f t="shared" si="3"/>
        <v>81642.181120000023</v>
      </c>
      <c r="G31" s="8">
        <f t="shared" si="4"/>
        <v>4.4027928103645496E-2</v>
      </c>
    </row>
    <row r="32" spans="1:7" x14ac:dyDescent="0.2">
      <c r="A32" s="3">
        <v>5</v>
      </c>
      <c r="B32" s="4">
        <v>2455792.5499999998</v>
      </c>
      <c r="C32" s="5">
        <f t="shared" si="5"/>
        <v>186640.23379999999</v>
      </c>
      <c r="D32" s="6">
        <f>9700.06+E32</f>
        <v>82000.47</v>
      </c>
      <c r="E32" s="7">
        <v>72300.41</v>
      </c>
      <c r="F32" s="7">
        <f t="shared" si="3"/>
        <v>104639.76379999999</v>
      </c>
      <c r="G32" s="8">
        <f t="shared" si="4"/>
        <v>4.2609366088353022E-2</v>
      </c>
    </row>
    <row r="33" spans="1:7" x14ac:dyDescent="0.2">
      <c r="A33" s="20" t="s">
        <v>9</v>
      </c>
      <c r="B33" s="21"/>
      <c r="C33" s="21"/>
      <c r="D33" s="21"/>
      <c r="E33" s="21"/>
      <c r="F33" s="22"/>
      <c r="G33" s="23">
        <f>AVERAGE(G21:G32)</f>
        <v>3.9484930954644643E-2</v>
      </c>
    </row>
  </sheetData>
  <mergeCells count="5">
    <mergeCell ref="A3:G3"/>
    <mergeCell ref="A17:F17"/>
    <mergeCell ref="A19:G19"/>
    <mergeCell ref="A33:F33"/>
    <mergeCell ref="A1:G2"/>
  </mergeCells>
  <pageMargins left="0.7" right="0.7" top="0.75" bottom="0.75" header="0.3" footer="0.3"/>
  <pageSetup paperSize="9" scale="8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sqref="A1:G15"/>
    </sheetView>
  </sheetViews>
  <sheetFormatPr defaultRowHeight="12.75" x14ac:dyDescent="0.2"/>
  <cols>
    <col min="1" max="1" width="9.83203125" customWidth="1"/>
    <col min="2" max="2" width="20" customWidth="1"/>
    <col min="3" max="3" width="30.6640625" customWidth="1"/>
    <col min="4" max="5" width="20" customWidth="1"/>
    <col min="6" max="6" width="20.5" customWidth="1"/>
    <col min="7" max="7" width="20" customWidth="1"/>
  </cols>
  <sheetData>
    <row r="1" spans="1:7" ht="24" customHeight="1" x14ac:dyDescent="0.2">
      <c r="A1" s="9" t="s">
        <v>10</v>
      </c>
      <c r="B1" s="10"/>
      <c r="C1" s="10"/>
      <c r="D1" s="10"/>
      <c r="E1" s="10"/>
      <c r="F1" s="10"/>
      <c r="G1" s="11"/>
    </row>
    <row r="2" spans="1:7" ht="27" customHeight="1" x14ac:dyDescent="0.2">
      <c r="A2" s="1" t="s">
        <v>2</v>
      </c>
      <c r="B2" s="2" t="s">
        <v>3</v>
      </c>
      <c r="C2" s="2" t="s">
        <v>11</v>
      </c>
      <c r="D2" s="2" t="s">
        <v>5</v>
      </c>
      <c r="E2" s="2" t="s">
        <v>6</v>
      </c>
      <c r="F2" s="2" t="s">
        <v>7</v>
      </c>
      <c r="G2" s="2" t="s">
        <v>12</v>
      </c>
    </row>
    <row r="3" spans="1:7" ht="13.5" customHeight="1" x14ac:dyDescent="0.2">
      <c r="A3" s="3">
        <v>6</v>
      </c>
      <c r="B3" s="4">
        <v>1362105.88</v>
      </c>
      <c r="C3" s="5">
        <v>103520.05</v>
      </c>
      <c r="D3" s="6">
        <v>13948.42</v>
      </c>
      <c r="E3" s="7">
        <v>39588.44</v>
      </c>
      <c r="F3" s="7">
        <v>49983.19</v>
      </c>
      <c r="G3" s="8">
        <v>3.6700000000000003E-2</v>
      </c>
    </row>
    <row r="4" spans="1:7" ht="13.5" customHeight="1" x14ac:dyDescent="0.2">
      <c r="A4" s="3">
        <v>7</v>
      </c>
      <c r="B4" s="4">
        <v>1956314.48</v>
      </c>
      <c r="C4" s="5">
        <v>148679.9</v>
      </c>
      <c r="D4" s="6">
        <v>17574.18</v>
      </c>
      <c r="E4" s="7">
        <v>57371.23</v>
      </c>
      <c r="F4" s="7">
        <v>73734.490000000005</v>
      </c>
      <c r="G4" s="8">
        <v>3.7699999999999997E-2</v>
      </c>
    </row>
    <row r="5" spans="1:7" ht="13.5" customHeight="1" x14ac:dyDescent="0.2">
      <c r="A5" s="3">
        <v>8</v>
      </c>
      <c r="B5" s="4">
        <v>1692284.51</v>
      </c>
      <c r="C5" s="5">
        <v>128613.62</v>
      </c>
      <c r="D5" s="6">
        <v>16310.13</v>
      </c>
      <c r="E5" s="7">
        <v>49450.33</v>
      </c>
      <c r="F5" s="7">
        <v>62853.16</v>
      </c>
      <c r="G5" s="8">
        <v>3.7100000000000001E-2</v>
      </c>
    </row>
    <row r="6" spans="1:7" ht="13.5" customHeight="1" x14ac:dyDescent="0.2">
      <c r="A6" s="3">
        <v>9</v>
      </c>
      <c r="B6" s="4">
        <v>1693628.95</v>
      </c>
      <c r="C6" s="5">
        <v>128715.8</v>
      </c>
      <c r="D6" s="6">
        <v>16161.14</v>
      </c>
      <c r="E6" s="7">
        <v>49490.64</v>
      </c>
      <c r="F6" s="7">
        <v>63064.02</v>
      </c>
      <c r="G6" s="8">
        <v>3.7199999999999997E-2</v>
      </c>
    </row>
    <row r="7" spans="1:7" ht="13.5" customHeight="1" x14ac:dyDescent="0.2">
      <c r="A7" s="3">
        <v>10</v>
      </c>
      <c r="B7" s="4">
        <v>1781786.71</v>
      </c>
      <c r="C7" s="5">
        <v>135415.79</v>
      </c>
      <c r="D7" s="6">
        <v>20167.16</v>
      </c>
      <c r="E7" s="7">
        <v>51613.78</v>
      </c>
      <c r="F7" s="7">
        <v>63634.85</v>
      </c>
      <c r="G7" s="8">
        <v>3.5700000000000003E-2</v>
      </c>
    </row>
    <row r="8" spans="1:7" ht="13.5" customHeight="1" x14ac:dyDescent="0.2">
      <c r="A8" s="3">
        <v>11</v>
      </c>
      <c r="B8" s="4">
        <v>2592611.42</v>
      </c>
      <c r="C8" s="5">
        <v>197038.47</v>
      </c>
      <c r="D8" s="6">
        <v>15416.53</v>
      </c>
      <c r="E8" s="7">
        <v>69747.100000000006</v>
      </c>
      <c r="F8" s="7">
        <v>111874.84</v>
      </c>
      <c r="G8" s="8">
        <v>4.3200000000000002E-2</v>
      </c>
    </row>
    <row r="9" spans="1:7" ht="13.5" customHeight="1" x14ac:dyDescent="0.2">
      <c r="A9" s="3">
        <v>12</v>
      </c>
      <c r="B9" s="4">
        <v>2904954.34</v>
      </c>
      <c r="C9" s="5">
        <v>220776.53</v>
      </c>
      <c r="D9" s="6">
        <v>17652.45</v>
      </c>
      <c r="E9" s="7">
        <v>85132.37</v>
      </c>
      <c r="F9" s="7">
        <v>117991.71</v>
      </c>
      <c r="G9" s="8">
        <v>4.0599999999999997E-2</v>
      </c>
    </row>
    <row r="10" spans="1:7" ht="13.5" customHeight="1" x14ac:dyDescent="0.2">
      <c r="A10" s="3">
        <v>1</v>
      </c>
      <c r="B10" s="4">
        <v>2037455.15</v>
      </c>
      <c r="C10" s="5">
        <v>154846.59</v>
      </c>
      <c r="D10" s="6">
        <v>19856.03</v>
      </c>
      <c r="E10" s="7">
        <v>60393.06</v>
      </c>
      <c r="F10" s="7">
        <v>74597.5</v>
      </c>
      <c r="G10" s="8">
        <v>3.6600000000000001E-2</v>
      </c>
    </row>
    <row r="11" spans="1:7" ht="13.5" customHeight="1" x14ac:dyDescent="0.2">
      <c r="A11" s="3">
        <v>2</v>
      </c>
      <c r="B11" s="4">
        <v>2463871.21</v>
      </c>
      <c r="C11" s="5">
        <v>187254.21</v>
      </c>
      <c r="D11" s="6">
        <v>20051.12</v>
      </c>
      <c r="E11" s="7">
        <v>72542.67</v>
      </c>
      <c r="F11" s="7">
        <v>94660.42</v>
      </c>
      <c r="G11" s="8">
        <v>3.8399999999999997E-2</v>
      </c>
    </row>
    <row r="12" spans="1:7" ht="13.5" customHeight="1" x14ac:dyDescent="0.2">
      <c r="A12" s="3">
        <v>3</v>
      </c>
      <c r="B12" s="4">
        <v>2187371.13</v>
      </c>
      <c r="C12" s="5">
        <v>166240.21</v>
      </c>
      <c r="D12" s="6">
        <v>5959.31</v>
      </c>
      <c r="E12" s="7">
        <v>64247.75</v>
      </c>
      <c r="F12" s="7">
        <v>96033.15</v>
      </c>
      <c r="G12" s="8">
        <v>4.3900000000000002E-2</v>
      </c>
    </row>
    <row r="13" spans="1:7" ht="13.5" customHeight="1" x14ac:dyDescent="0.2">
      <c r="A13" s="3">
        <v>4</v>
      </c>
      <c r="B13" s="4">
        <v>1854327.12</v>
      </c>
      <c r="C13" s="5">
        <v>140928.85999999999</v>
      </c>
      <c r="D13" s="6">
        <v>5030.26</v>
      </c>
      <c r="E13" s="7">
        <v>54256.42</v>
      </c>
      <c r="F13" s="7">
        <v>81642.179999999993</v>
      </c>
      <c r="G13" s="8">
        <v>4.3999999999999997E-2</v>
      </c>
    </row>
    <row r="14" spans="1:7" ht="13.5" customHeight="1" x14ac:dyDescent="0.2">
      <c r="A14" s="3">
        <v>5</v>
      </c>
      <c r="B14" s="4">
        <v>2455792.5499999998</v>
      </c>
      <c r="C14" s="5">
        <v>186640.26</v>
      </c>
      <c r="D14" s="6">
        <v>9700.06</v>
      </c>
      <c r="E14" s="7">
        <v>72300.41</v>
      </c>
      <c r="F14" s="7">
        <v>104639.79</v>
      </c>
      <c r="G14" s="8">
        <v>4.2599999999999999E-2</v>
      </c>
    </row>
    <row r="15" spans="1:7" ht="13.5" customHeight="1" x14ac:dyDescent="0.2">
      <c r="A15" s="12" t="s">
        <v>9</v>
      </c>
      <c r="B15" s="13"/>
      <c r="C15" s="13"/>
      <c r="D15" s="13"/>
      <c r="E15" s="13"/>
      <c r="F15" s="14"/>
      <c r="G15" s="8">
        <v>1.9E-2</v>
      </c>
    </row>
  </sheetData>
  <mergeCells count="2">
    <mergeCell ref="A1:G1"/>
    <mergeCell ref="A15:F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Table 1</vt:lpstr>
      <vt:lpstr>PIS E COFINS</vt:lpstr>
      <vt:lpstr>Table 3</vt:lpstr>
      <vt:lpstr>'PIS E COFINS'!Area_de_impressao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TAXA EFETIVA DE PIS E COFINS.att.xlsx</dc:title>
  <dc:creator>Marcio</dc:creator>
  <cp:lastModifiedBy>RODRIGO</cp:lastModifiedBy>
  <dcterms:created xsi:type="dcterms:W3CDTF">2020-07-31T23:46:15Z</dcterms:created>
  <dcterms:modified xsi:type="dcterms:W3CDTF">2020-08-01T00:57:05Z</dcterms:modified>
</cp:coreProperties>
</file>