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rives compartilhados\DADM\4. PCA\PCA 2026\Publicacoes Transparencia\"/>
    </mc:Choice>
  </mc:AlternateContent>
  <bookViews>
    <workbookView xWindow="-105" yWindow="-105" windowWidth="23250" windowHeight="1245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s>
  <definedNames>
    <definedName name="_xlnm._FilterDatabase" localSheetId="0" hidden="1">'PCA 2026 v. final'!$A$8:$Q$314</definedName>
    <definedName name="_xlnm._FilterDatabase" localSheetId="1" hidden="1">'PCA26 DLs e ILs 22out 2a'!$A$8:$AH$381</definedName>
    <definedName name="_xlnm.Print_Area" localSheetId="0">'PCA 2026 v. final'!$A$1:$Q$257</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 l="1"/>
  <c r="I88" i="1"/>
  <c r="I170" i="1" l="1"/>
  <c r="H170" i="1"/>
  <c r="F170" i="1"/>
  <c r="H169" i="1"/>
  <c r="F169" i="1"/>
  <c r="H168" i="1"/>
  <c r="F168" i="1"/>
  <c r="I167" i="1"/>
  <c r="H167" i="1"/>
  <c r="F167" i="1"/>
  <c r="H166" i="1"/>
  <c r="F166" i="1"/>
  <c r="H75" i="1"/>
  <c r="H74" i="1"/>
  <c r="H73" i="1"/>
  <c r="H72" i="1"/>
  <c r="H71" i="1"/>
  <c r="H69" i="1"/>
  <c r="H58" i="1"/>
  <c r="F58" i="1"/>
  <c r="H52" i="1"/>
  <c r="I204" i="1" l="1"/>
  <c r="H204" i="1"/>
  <c r="H199" i="1"/>
  <c r="H198" i="1"/>
  <c r="H197" i="1"/>
  <c r="H172" i="1" l="1"/>
  <c r="H68" i="1" l="1"/>
  <c r="H67" i="1"/>
  <c r="H66" i="1"/>
  <c r="H65" i="1"/>
  <c r="H64" i="1"/>
  <c r="H63" i="1"/>
  <c r="H62" i="1"/>
  <c r="H61" i="1"/>
  <c r="H45" i="1"/>
  <c r="I10" i="1" l="1"/>
  <c r="I87" i="1" l="1"/>
  <c r="I79" i="1"/>
  <c r="I17" i="1" l="1"/>
  <c r="I247"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7" i="1" l="1"/>
  <c r="H87" i="1"/>
  <c r="H22" i="1" l="1"/>
  <c r="H192" i="1" l="1"/>
  <c r="H17" i="1" l="1"/>
  <c r="H186" i="1" l="1"/>
  <c r="H10" i="1" l="1"/>
  <c r="H27" i="1" l="1"/>
  <c r="H79" i="1" l="1"/>
  <c r="H247" i="1" l="1"/>
  <c r="H150" i="1" l="1"/>
  <c r="H203" i="1" l="1"/>
  <c r="H91" i="1" l="1"/>
  <c r="H89" i="1"/>
  <c r="I89" i="1" s="1"/>
</calcChain>
</file>

<file path=xl/sharedStrings.xml><?xml version="1.0" encoding="utf-8"?>
<sst xmlns="http://schemas.openxmlformats.org/spreadsheetml/2006/main" count="4432" uniqueCount="1580">
  <si>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</si>
  <si>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</si>
  <si>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</si>
  <si>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</si>
  <si>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</si>
  <si>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</si>
  <si>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</si>
  <si>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</si>
  <si>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</si>
  <si>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</si>
  <si>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</si>
  <si>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</si>
  <si>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</si>
  <si>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</si>
  <si>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</si>
  <si>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</si>
  <si>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</si>
  <si>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</si>
  <si>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</si>
  <si>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</si>
  <si>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</si>
  <si>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</si>
  <si>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</si>
  <si>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</si>
  <si>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</si>
  <si>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</si>
  <si>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</si>
  <si>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</si>
  <si>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</si>
  <si>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</si>
  <si>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</si>
  <si>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</si>
  <si>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</si>
  <si>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</si>
  <si>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</si>
  <si>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</si>
  <si>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</si>
  <si>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</si>
  <si>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</si>
  <si>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</si>
  <si>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</si>
  <si>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</si>
  <si>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</si>
  <si>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</si>
  <si>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</si>
  <si>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</si>
  <si>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</si>
  <si>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</si>
  <si>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</si>
  <si>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</si>
  <si>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</si>
  <si>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</si>
  <si>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</si>
  <si>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</si>
  <si>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</si>
  <si>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</si>
  <si>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</si>
  <si>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</si>
  <si>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</si>
  <si>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</si>
  <si>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</si>
  <si>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</si>
  <si>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</si>
  <si>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</si>
  <si>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</si>
  <si>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</si>
  <si>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</si>
  <si>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</si>
  <si>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</si>
  <si>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</si>
  <si>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</si>
  <si>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</si>
  <si>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</si>
  <si>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</si>
  <si>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</si>
  <si>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</si>
  <si>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</si>
  <si>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</si>
  <si>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</si>
  <si>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</si>
  <si>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</si>
  <si>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</si>
  <si>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</si>
  <si>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</si>
  <si>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</si>
  <si>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</si>
  <si>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</si>
  <si>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</si>
  <si>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</si>
  <si>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</si>
  <si>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</si>
  <si>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</si>
  <si>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</si>
  <si>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</si>
  <si>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</si>
  <si>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</si>
  <si>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</si>
  <si>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</si>
  <si>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</si>
  <si>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</si>
  <si>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</si>
  <si>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</si>
  <si>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</si>
  <si>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</si>
  <si>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</si>
  <si>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</si>
  <si>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</si>
  <si>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</si>
  <si>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</si>
  <si>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</si>
  <si>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</si>
  <si>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</si>
  <si>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</si>
  <si>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</si>
  <si>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</si>
  <si>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</si>
  <si>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</si>
  <si>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</si>
  <si>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</si>
  <si>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</si>
  <si>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</si>
  <si>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</si>
  <si>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</si>
  <si>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</si>
  <si>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</si>
  <si>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</si>
  <si>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</si>
  <si>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</si>
  <si>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</si>
  <si>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</si>
  <si>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</si>
  <si>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</si>
  <si>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</si>
  <si>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</si>
  <si>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</si>
  <si>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</si>
  <si>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</si>
  <si>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</si>
  <si>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</si>
  <si>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</si>
  <si>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</si>
  <si>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</si>
  <si>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</si>
  <si>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</si>
  <si>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</si>
  <si>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</si>
  <si>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</si>
  <si>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</si>
  <si>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</si>
  <si>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</si>
  <si>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</si>
  <si>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</si>
  <si>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</si>
  <si>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</si>
  <si>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</si>
  <si>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</si>
  <si>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</si>
  <si>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</si>
  <si>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</si>
  <si>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</si>
  <si>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</si>
  <si>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</si>
  <si>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</si>
  <si>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</si>
  <si>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</si>
  <si>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</si>
  <si>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</si>
  <si>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</si>
  <si>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</si>
  <si>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</si>
  <si>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</si>
  <si>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</si>
  <si>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</si>
  <si>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</si>
  <si>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</si>
  <si>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</si>
  <si>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</si>
  <si>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</si>
  <si>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</si>
  <si>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</si>
  <si>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</si>
  <si>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</si>
  <si>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</si>
  <si>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</si>
  <si>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</si>
  <si>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</si>
  <si>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</si>
  <si>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</si>
  <si>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</si>
  <si>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</si>
  <si>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</si>
  <si>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</si>
  <si>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</si>
  <si>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</si>
  <si>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</si>
  <si>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</si>
  <si>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</si>
  <si>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</si>
  <si>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</si>
  <si>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</si>
  <si>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</si>
  <si>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</si>
  <si>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</si>
  <si>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</si>
  <si>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</si>
  <si>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</si>
  <si>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</si>
  <si>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</si>
  <si>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</si>
  <si>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</si>
  <si>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</si>
  <si>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</si>
  <si>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</si>
  <si>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</si>
  <si>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</si>
  <si>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</si>
  <si>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</si>
  <si>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</si>
  <si>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</si>
  <si>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</si>
  <si>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</si>
  <si>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</si>
  <si>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</si>
  <si>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</si>
  <si>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</si>
  <si>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</si>
  <si>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</si>
  <si>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</si>
  <si>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</si>
  <si>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</si>
  <si>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</si>
  <si>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</si>
  <si>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</si>
  <si>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</si>
  <si>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</si>
  <si>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</si>
  <si>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</si>
  <si>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</si>
  <si>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</si>
  <si>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</si>
  <si>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</si>
  <si>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</si>
  <si>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</si>
  <si>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</si>
  <si>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</si>
  <si>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</si>
  <si>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</si>
  <si>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</si>
  <si>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</si>
  <si>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</si>
  <si>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</si>
  <si>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</si>
  <si>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</si>
  <si>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</si>
  <si>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</si>
  <si>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</si>
  <si>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</si>
  <si>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</si>
  <si>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</si>
  <si>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</si>
  <si>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</si>
  <si>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</si>
  <si>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</si>
  <si>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</si>
  <si>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</si>
  <si>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</si>
  <si>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</si>
  <si>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</si>
  <si>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</si>
  <si>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</si>
  <si>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</si>
  <si>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</si>
  <si>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</si>
  <si>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</si>
  <si>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</si>
  <si>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</si>
  <si>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</si>
  <si>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</si>
  <si>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</si>
  <si>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</si>
  <si>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</si>
  <si>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</si>
  <si>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</si>
  <si>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</si>
  <si>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</si>
  <si>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</si>
  <si>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</si>
  <si>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</si>
  <si>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</si>
  <si>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</si>
  <si>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</si>
  <si>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</si>
  <si>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</si>
  <si>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</si>
  <si>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</si>
  <si>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</si>
  <si>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</si>
  <si>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</si>
  <si>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</si>
  <si>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</si>
  <si>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</si>
  <si>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</si>
  <si>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</si>
  <si>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</si>
  <si>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</si>
  <si>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</si>
  <si>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</si>
  <si>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</si>
  <si>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</si>
  <si>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</si>
  <si>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</si>
  <si>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</si>
  <si>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</si>
  <si>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</si>
  <si>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</si>
  <si>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</si>
  <si>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</si>
  <si>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</si>
  <si>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</si>
  <si>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</si>
  <si>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</si>
  <si>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</si>
  <si>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</si>
  <si>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</si>
  <si>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</si>
  <si>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</si>
  <si>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</si>
  <si>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</si>
  <si>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</si>
  <si>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</si>
  <si>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</si>
  <si>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</si>
  <si>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</si>
  <si>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</si>
  <si>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</si>
  <si>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</si>
  <si>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</si>
  <si>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</si>
  <si>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</si>
  <si>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</si>
  <si>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</si>
  <si>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</si>
  <si>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</si>
  <si>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</si>
  <si>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</si>
  <si>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</si>
  <si>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</si>
  <si>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</si>
  <si>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</si>
  <si>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</si>
  <si>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</si>
  <si>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</si>
  <si>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</si>
  <si>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</si>
  <si>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</si>
  <si>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</si>
  <si>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</si>
  <si>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</si>
  <si>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</si>
  <si>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</si>
  <si>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</si>
  <si>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</si>
  <si>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</si>
  <si>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</si>
  <si>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</si>
  <si>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</si>
  <si>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</si>
  <si>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</si>
  <si>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</si>
  <si>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</si>
  <si>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</si>
  <si>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</si>
  <si>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</si>
  <si>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</si>
  <si>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</si>
  <si>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</si>
  <si>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</si>
  <si>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</si>
  <si>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</si>
  <si>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</si>
  <si>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</si>
  <si>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</si>
  <si>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</si>
  <si>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</si>
  <si>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</si>
  <si>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</si>
  <si>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</si>
  <si>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</si>
  <si>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</si>
  <si>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</si>
  <si>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</si>
  <si>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</si>
  <si>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</si>
  <si>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</si>
  <si>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</si>
  <si>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</si>
  <si>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</si>
  <si>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</si>
  <si>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</si>
  <si>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</si>
  <si>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</si>
  <si>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</si>
  <si>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</si>
  <si>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</si>
  <si>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</si>
  <si>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</si>
  <si>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</si>
  <si>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</si>
  <si>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</si>
  <si>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</si>
  <si>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</si>
  <si>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</si>
  <si>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</si>
  <si>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</si>
  <si>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</si>
  <si>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</si>
  <si>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</si>
  <si>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</si>
  <si>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</si>
  <si>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</si>
  <si>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</si>
  <si>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</si>
  <si>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</si>
  <si>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</si>
  <si>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</si>
  <si>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</si>
  <si>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</si>
  <si>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</si>
  <si>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</si>
  <si>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</si>
  <si>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</si>
  <si>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</si>
  <si>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</si>
  <si>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</si>
  <si>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</si>
  <si>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</si>
  <si>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</si>
  <si>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</si>
  <si>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</si>
  <si>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</si>
  <si>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</si>
  <si>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</si>
  <si>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</si>
  <si>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</si>
  <si>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</si>
  <si>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</si>
  <si>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</si>
  <si>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</si>
  <si>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</si>
  <si>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</si>
  <si>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</si>
  <si>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</si>
  <si>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</si>
  <si>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</si>
  <si>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</si>
  <si>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</si>
  <si>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</si>
  <si>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</si>
  <si>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</si>
  <si>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</si>
  <si>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</si>
  <si>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</si>
  <si>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</si>
  <si>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</si>
  <si>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</si>
  <si>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</si>
  <si>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</si>
  <si>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</si>
  <si>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</si>
  <si>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</si>
  <si>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</si>
  <si>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</si>
  <si>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</si>
  <si>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</si>
  <si>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</si>
  <si>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</si>
  <si>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</si>
  <si>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</si>
  <si>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</si>
  <si>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</si>
  <si>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</si>
  <si>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</si>
  <si>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</si>
  <si>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</si>
  <si>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</si>
  <si>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</si>
  <si>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</si>
  <si>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</si>
  <si>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</si>
  <si>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</si>
  <si>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</si>
  <si>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</si>
  <si>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</si>
  <si>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</si>
  <si>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</si>
  <si>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</si>
  <si>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</si>
  <si>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</si>
  <si>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</si>
  <si>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</si>
  <si>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</si>
  <si>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</si>
  <si>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</si>
  <si>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</si>
  <si>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</si>
  <si>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</si>
  <si>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</si>
  <si>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</si>
  <si>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</si>
  <si>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</si>
  <si>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</si>
  <si>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</si>
  <si>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</si>
  <si>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</si>
  <si>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</si>
  <si>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</si>
  <si>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</si>
  <si>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</si>
  <si>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</si>
  <si>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</si>
  <si>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</si>
  <si>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</si>
  <si>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</si>
  <si>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</si>
  <si>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</si>
  <si>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</si>
  <si>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</si>
  <si>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</si>
  <si>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</si>
  <si>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</si>
  <si>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</si>
  <si>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</si>
  <si>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</si>
  <si>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</si>
  <si>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</si>
  <si>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</si>
  <si>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</si>
  <si>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</si>
  <si>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</si>
  <si>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</si>
  <si>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</si>
  <si>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</si>
  <si>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</si>
  <si>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</si>
  <si>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</si>
  <si>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</si>
  <si>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</si>
  <si>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</si>
  <si>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</si>
  <si>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</si>
  <si>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</si>
  <si>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</si>
  <si>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</si>
  <si>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</si>
  <si>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</si>
  <si>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</si>
  <si>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</si>
  <si>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</si>
  <si>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</si>
  <si>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</si>
  <si>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</si>
  <si>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</si>
  <si>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</si>
  <si>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</si>
  <si>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</si>
  <si>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</si>
  <si>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</si>
  <si>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</si>
  <si>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</si>
  <si>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</si>
  <si>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</si>
  <si>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</si>
  <si>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</si>
  <si>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</si>
  <si>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</si>
  <si>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</si>
  <si>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</si>
  <si>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</si>
  <si>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</si>
  <si>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</si>
  <si>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</si>
  <si>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</si>
  <si>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</si>
  <si>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</si>
  <si>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</si>
  <si>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</si>
  <si>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</si>
  <si>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</si>
  <si>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</si>
  <si>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</si>
  <si>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</si>
  <si>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</si>
  <si>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</si>
  <si>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</si>
  <si>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</si>
  <si>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</si>
  <si>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</si>
  <si>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</si>
  <si>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</si>
  <si>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</si>
  <si>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</si>
  <si>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</si>
  <si>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</si>
  <si>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</si>
  <si>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</si>
  <si>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</si>
  <si>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</si>
  <si>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</si>
  <si>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</si>
  <si>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</si>
  <si>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</si>
  <si>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</si>
  <si>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</si>
  <si>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</si>
  <si>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</si>
  <si>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</si>
  <si>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</si>
  <si>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</si>
  <si>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</si>
  <si>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</si>
  <si>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</si>
  <si>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</si>
  <si>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</si>
  <si>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</si>
  <si>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</si>
  <si>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</si>
  <si>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</si>
  <si>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</si>
  <si>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</si>
  <si>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</si>
  <si>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</si>
  <si>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</si>
  <si>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</si>
  <si>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</si>
  <si>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</si>
  <si>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</si>
  <si>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</si>
  <si>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</si>
  <si>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</si>
  <si>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</si>
  <si>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</si>
  <si>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</si>
  <si>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</si>
  <si>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</si>
  <si>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</si>
  <si>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</si>
  <si>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</si>
  <si>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</si>
  <si>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</si>
  <si>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</si>
  <si>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</si>
  <si>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</si>
  <si>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</si>
  <si>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</si>
  <si>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</si>
  <si>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</si>
  <si>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</si>
  <si>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</si>
  <si>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</si>
  <si>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</si>
  <si>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</si>
  <si>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</si>
  <si>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</si>
  <si>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</si>
  <si>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</si>
  <si>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</si>
  <si>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</si>
  <si>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</si>
  <si>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</si>
  <si>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</si>
  <si>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</si>
  <si>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</si>
  <si>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</si>
  <si>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</si>
  <si>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</si>
  <si>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</si>
  <si>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</si>
  <si>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</si>
  <si>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</si>
  <si>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</si>
  <si>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</si>
  <si>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</si>
  <si>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</si>
  <si>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</si>
  <si>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</si>
  <si>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</si>
  <si>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</si>
  <si>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</si>
  <si>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</si>
  <si>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</si>
  <si>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</si>
  <si>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</si>
  <si>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</si>
  <si>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</si>
  <si>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</si>
  <si>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</si>
  <si>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</si>
  <si>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</si>
  <si>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</si>
  <si>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</si>
  <si>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</si>
  <si>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</si>
  <si>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</si>
  <si>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</si>
  <si>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</si>
  <si>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</si>
  <si>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</si>
  <si>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</si>
  <si>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</si>
  <si>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</si>
  <si>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</si>
  <si>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</si>
  <si>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</si>
  <si>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</si>
  <si>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</si>
  <si>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</si>
  <si>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</si>
  <si>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</si>
  <si>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</si>
  <si>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</si>
  <si>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</si>
  <si>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</si>
  <si>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</si>
  <si>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</si>
  <si>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</si>
  <si>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</si>
  <si>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</si>
  <si>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</si>
  <si>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</si>
  <si>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</si>
  <si>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</si>
  <si>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</si>
  <si>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</si>
  <si>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</si>
  <si>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</si>
  <si>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</si>
  <si>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</si>
  <si>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</si>
  <si>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</si>
  <si>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</si>
  <si>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</si>
  <si>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</si>
  <si>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</si>
  <si>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</si>
  <si>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</si>
  <si>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</si>
  <si>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</si>
  <si>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</si>
  <si>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</si>
  <si>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</si>
  <si>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</si>
  <si>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</si>
  <si>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</si>
  <si>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</si>
  <si>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</si>
  <si>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</si>
  <si>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</si>
  <si>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</si>
  <si>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</si>
  <si>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</si>
  <si>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</si>
  <si>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</si>
  <si>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</si>
  <si>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</si>
  <si>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</si>
  <si>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</si>
  <si>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</si>
  <si>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</si>
  <si>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</si>
  <si>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</si>
  <si>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</si>
  <si>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</si>
  <si>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</si>
  <si>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</si>
  <si>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</si>
  <si>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</si>
  <si>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</si>
  <si>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</si>
  <si>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</si>
  <si>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</si>
  <si>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</si>
  <si>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</si>
  <si>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</si>
  <si>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</si>
  <si>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</si>
  <si>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</si>
  <si>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</si>
  <si>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</si>
  <si>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</si>
  <si>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</si>
  <si>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</si>
  <si>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</si>
  <si>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</si>
  <si>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</si>
  <si>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</si>
  <si>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</si>
  <si>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</si>
  <si>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</si>
  <si>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</si>
  <si>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</si>
  <si>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</si>
  <si>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</si>
  <si>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</si>
  <si>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</si>
  <si>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</si>
  <si>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</si>
  <si>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</si>
  <si>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</si>
  <si>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</si>
  <si>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</si>
  <si>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</si>
  <si>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</si>
  <si>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</si>
  <si>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</si>
  <si>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</si>
  <si>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</si>
  <si>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</si>
  <si>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</si>
  <si>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</si>
  <si>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</si>
  <si>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</si>
  <si>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</si>
  <si>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</si>
  <si>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</si>
  <si>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</si>
  <si>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</si>
  <si>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</si>
  <si>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</si>
  <si>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</si>
  <si>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</si>
  <si>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</si>
  <si>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</si>
  <si>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</si>
  <si>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</si>
  <si>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</si>
  <si>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</si>
  <si>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</si>
  <si>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</si>
  <si>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</si>
  <si>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</si>
  <si>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</si>
  <si>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</si>
  <si>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</si>
  <si>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</si>
  <si>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</si>
  <si>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</si>
  <si>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</si>
  <si>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</si>
  <si>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</si>
  <si>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</si>
  <si>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</si>
  <si>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</si>
  <si>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</si>
  <si>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</si>
  <si>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</si>
  <si>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</si>
  <si>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</si>
  <si>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</si>
  <si>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</si>
  <si>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</si>
  <si>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</si>
  <si>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</si>
  <si>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</si>
  <si>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</si>
  <si>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</si>
  <si>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</si>
  <si>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</si>
  <si>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</si>
  <si>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</si>
  <si>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</si>
  <si>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</si>
  <si>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</si>
  <si>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</si>
  <si>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</si>
  <si>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</si>
  <si>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</si>
  <si>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</si>
  <si>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</si>
  <si>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</si>
  <si>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</si>
  <si>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</si>
  <si>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</si>
  <si>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</si>
  <si>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</si>
  <si>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</si>
  <si>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</si>
  <si>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</si>
  <si>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</si>
  <si>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</si>
  <si>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</si>
  <si>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</si>
  <si>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</si>
  <si>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</si>
  <si>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</si>
  <si>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</si>
  <si>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</si>
  <si>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</si>
  <si>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</si>
  <si>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</si>
  <si>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</si>
  <si>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</si>
  <si>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</si>
  <si>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</si>
  <si>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</si>
  <si>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</si>
  <si>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</si>
  <si>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</si>
  <si>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</si>
  <si>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</si>
  <si>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</si>
  <si>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</si>
  <si>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</si>
  <si>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</si>
  <si>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</si>
  <si>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</si>
  <si>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</si>
  <si>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</si>
  <si>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</si>
  <si>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</si>
  <si>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</si>
  <si>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</si>
  <si>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</si>
  <si>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</si>
  <si>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</si>
  <si>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</si>
  <si>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</si>
  <si>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</si>
  <si>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</si>
  <si>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</si>
  <si>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</si>
  <si>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</si>
  <si>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</si>
  <si>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</si>
  <si>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</si>
  <si>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</si>
  <si>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</si>
  <si>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</si>
  <si>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</si>
  <si>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</si>
  <si>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</si>
  <si>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</si>
  <si>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</si>
  <si>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</si>
  <si>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</si>
  <si>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</si>
  <si>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</si>
  <si>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</si>
  <si>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</si>
  <si>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</si>
  <si>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</si>
  <si>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</si>
  <si>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</si>
  <si>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</si>
  <si>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</si>
  <si>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</si>
  <si>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</si>
  <si>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</si>
  <si>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</si>
  <si>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</si>
  <si>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</si>
  <si>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</si>
  <si>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</si>
  <si>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</si>
  <si>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</si>
  <si>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</si>
  <si>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</si>
  <si>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</si>
  <si>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</si>
  <si>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</si>
  <si>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</si>
  <si>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</si>
  <si>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</si>
  <si>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</si>
  <si>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</si>
  <si>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</si>
  <si>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</si>
  <si>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</si>
  <si>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</si>
  <si>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</si>
  <si>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</si>
  <si>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</si>
  <si>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</si>
  <si>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</si>
  <si>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</si>
  <si>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</si>
  <si>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</si>
  <si>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</si>
  <si>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</si>
  <si>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</si>
  <si>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</si>
  <si>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</si>
  <si>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</si>
  <si>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</si>
  <si>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</si>
  <si>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</si>
  <si>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</si>
  <si>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</si>
  <si>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</si>
  <si>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</si>
  <si>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</si>
  <si>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</si>
  <si>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</si>
  <si>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</si>
  <si>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</si>
  <si>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</si>
  <si>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</si>
  <si>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</si>
  <si>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</si>
  <si>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</si>
  <si>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</si>
  <si>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</si>
  <si>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</si>
  <si>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</si>
  <si>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</si>
  <si>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</si>
  <si>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</si>
  <si>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</si>
  <si>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</si>
  <si>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</si>
  <si>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</si>
  <si>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</si>
  <si>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</si>
  <si>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</si>
  <si>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</si>
  <si>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</si>
  <si>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</si>
  <si>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</si>
  <si>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</si>
  <si>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</si>
  <si>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</si>
  <si>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</si>
  <si>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</si>
  <si>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</si>
  <si>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</si>
  <si>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</si>
  <si>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</si>
  <si>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</si>
  <si>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</si>
  <si>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</si>
  <si>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</si>
  <si>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</si>
  <si>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</si>
  <si>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</si>
  <si>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</si>
  <si>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</si>
  <si>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</si>
  <si>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</si>
  <si>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</si>
  <si>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</si>
  <si>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</si>
  <si>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</si>
  <si>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</si>
  <si>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</si>
  <si>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</si>
  <si>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</si>
  <si>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</si>
  <si>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</si>
  <si>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</si>
  <si>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</si>
  <si>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</si>
  <si>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</si>
  <si>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</si>
  <si>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</si>
  <si>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</si>
  <si>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</si>
  <si>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</si>
  <si>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</si>
  <si>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</si>
  <si>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</si>
  <si>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</si>
  <si>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</si>
  <si>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</si>
  <si>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</si>
  <si>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</si>
  <si>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</si>
  <si>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</si>
  <si>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</si>
  <si>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</si>
  <si>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</si>
  <si>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</si>
  <si>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</si>
  <si>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</si>
  <si>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</si>
  <si>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</si>
  <si>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</si>
  <si>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</si>
  <si>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</si>
  <si>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</si>
  <si>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</si>
  <si>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</si>
  <si>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</si>
  <si>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</si>
  <si>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</si>
  <si>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</si>
  <si>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</si>
  <si>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</si>
  <si>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</si>
  <si>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</si>
  <si>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</si>
  <si>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</si>
  <si>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</si>
  <si>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</si>
  <si>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</si>
  <si>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</si>
  <si>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</si>
  <si>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</si>
  <si>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</si>
  <si>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</si>
  <si>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</si>
  <si>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</si>
  <si>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</si>
  <si>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</si>
  <si>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</si>
  <si>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</si>
  <si>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</si>
  <si>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</si>
  <si>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</si>
  <si>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</si>
  <si>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</si>
  <si>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</si>
  <si>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</si>
  <si>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</si>
  <si>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</si>
  <si>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</si>
  <si>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</si>
  <si>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</si>
  <si>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</si>
  <si>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</si>
  <si>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</si>
  <si>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</si>
  <si>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</si>
  <si>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</si>
  <si>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</si>
  <si>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</si>
  <si>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</si>
  <si>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</si>
  <si>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</si>
  <si>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</si>
  <si>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</si>
  <si>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</si>
  <si>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</si>
  <si>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</si>
  <si>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</si>
  <si>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</si>
  <si>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</si>
  <si>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</si>
  <si>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</si>
  <si>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</si>
  <si>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</si>
  <si>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</si>
  <si>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</si>
  <si>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</si>
  <si>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</si>
  <si>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</si>
  <si>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</si>
  <si>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</si>
  <si>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</si>
  <si>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</si>
  <si>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</si>
  <si>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</si>
  <si>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</si>
  <si>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</si>
  <si>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</si>
  <si>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</si>
  <si>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</si>
  <si>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</si>
  <si>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</si>
  <si>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</si>
  <si>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</si>
  <si>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</si>
  <si>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</si>
  <si>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</si>
  <si>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</si>
  <si>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</si>
  <si>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</si>
  <si>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</si>
  <si>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</si>
  <si>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</si>
  <si>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</si>
  <si>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</si>
  <si>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</si>
  <si>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</si>
  <si>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</si>
  <si>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</si>
  <si>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</si>
  <si>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</si>
  <si>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</si>
  <si>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</si>
  <si>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</si>
  <si>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</si>
  <si>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</si>
  <si>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</si>
  <si>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</si>
  <si>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</si>
  <si>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</si>
  <si>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</si>
  <si>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</si>
  <si>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</si>
  <si>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</si>
  <si>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</si>
  <si>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</si>
  <si>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</si>
  <si>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</si>
  <si>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</si>
  <si>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</si>
  <si>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</si>
  <si>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</si>
  <si>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</si>
  <si>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</si>
  <si>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</si>
  <si>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</si>
  <si>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</si>
  <si>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</si>
  <si>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</si>
  <si>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</si>
  <si>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</si>
  <si>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</si>
  <si>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</si>
  <si>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</si>
  <si>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</si>
  <si>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</si>
  <si>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</si>
  <si>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</si>
  <si>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</si>
  <si>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</si>
  <si>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</si>
  <si>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</si>
  <si>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</si>
  <si>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</si>
  <si>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</si>
  <si>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</si>
  <si>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</si>
  <si>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</si>
  <si>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</si>
  <si>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</si>
  <si>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</si>
  <si>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</si>
  <si>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</si>
  <si>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</si>
  <si>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</si>
  <si>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</si>
  <si>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</si>
  <si>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</si>
  <si>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</si>
  <si>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</si>
  <si>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</si>
  <si>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</si>
  <si>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</si>
  <si>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</si>
  <si>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</si>
  <si>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</si>
  <si>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</si>
  <si>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</si>
  <si>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</si>
  <si>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</si>
  <si>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</si>
  <si>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</si>
  <si>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</si>
  <si>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</si>
  <si>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</si>
  <si>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</si>
  <si>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</si>
  <si>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</si>
  <si>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</si>
  <si>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</si>
  <si>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</si>
  <si>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</si>
  <si>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</si>
  <si>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</si>
  <si>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</si>
  <si>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</si>
  <si>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</si>
  <si>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</si>
  <si>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</si>
  <si>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</si>
  <si>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</si>
  <si>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</si>
  <si>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</si>
  <si>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</si>
  <si>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</si>
  <si>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</si>
  <si>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</si>
  <si>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</si>
  <si>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</si>
  <si>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</si>
  <si>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</si>
  <si>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</si>
  <si>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</si>
  <si>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</si>
  <si>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</si>
  <si>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</si>
  <si>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</si>
  <si>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</si>
  <si>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</si>
  <si>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</si>
  <si>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</si>
  <si>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</si>
  <si>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</si>
  <si>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</si>
  <si>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</si>
  <si>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</si>
  <si>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</si>
  <si>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</si>
  <si>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</si>
  <si>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</si>
  <si>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</si>
  <si>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</si>
  <si>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</si>
  <si>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</si>
  <si>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</si>
  <si>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</si>
  <si>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</si>
  <si>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</si>
  <si>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</si>
  <si>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</si>
  <si>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</si>
  <si>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</si>
  <si>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</si>
  <si>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</si>
  <si>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</si>
  <si>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</si>
  <si>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</si>
  <si>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</si>
  <si>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</si>
  <si>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</si>
  <si>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</si>
  <si>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</si>
  <si>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</si>
  <si>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</si>
  <si>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</si>
  <si>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</si>
  <si>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</si>
  <si>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</si>
  <si>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</si>
  <si>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</si>
  <si>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</si>
  <si>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</si>
  <si>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</si>
  <si>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</si>
  <si>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</si>
  <si>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</si>
  <si>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</si>
  <si>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</si>
  <si>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</si>
  <si>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</si>
  <si>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</si>
  <si>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</si>
  <si>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</si>
  <si>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</si>
  <si>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</si>
  <si>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</si>
  <si>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</si>
  <si>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</si>
  <si>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</si>
  <si>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</si>
  <si>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</si>
  <si>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</si>
  <si>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</si>
  <si>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</si>
  <si>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</si>
  <si>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</si>
  <si>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</si>
  <si>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</si>
  <si>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</si>
  <si>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</si>
  <si>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</si>
  <si>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</si>
  <si>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</si>
  <si>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</si>
  <si>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</si>
  <si>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</si>
  <si>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</si>
  <si>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</si>
  <si>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</si>
  <si>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</si>
  <si>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</si>
  <si>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</si>
  <si>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</si>
  <si>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</si>
  <si>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</si>
  <si>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</si>
  <si>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</si>
  <si>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</si>
  <si>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</si>
  <si>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</si>
  <si>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</si>
  <si>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</si>
  <si>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</si>
  <si>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</si>
  <si>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</si>
  <si>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</si>
  <si>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</si>
  <si>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</si>
  <si>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</si>
  <si>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</si>
  <si>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</si>
  <si>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</si>
  <si>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</si>
  <si>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</si>
  <si>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</si>
  <si>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</si>
  <si>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</si>
  <si>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</si>
  <si>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</si>
  <si>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</si>
  <si>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</si>
  <si>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</si>
  <si>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</si>
  <si>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</si>
  <si>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</si>
  <si>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</si>
  <si>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</si>
  <si>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</si>
  <si>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</si>
  <si>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</si>
  <si>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</si>
  <si>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</si>
  <si>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</si>
  <si>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</si>
  <si>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</si>
  <si>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</si>
  <si>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</si>
  <si>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</si>
  <si>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</si>
  <si>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</si>
  <si>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</si>
  <si>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</si>
  <si>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</si>
  <si>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</si>
  <si>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</si>
  <si>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</si>
  <si>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604.996,32 + repactuação</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</si>
  <si>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</si>
  <si>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</si>
  <si>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</si>
  <si>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</si>
  <si>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</si>
  <si>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</si>
  <si>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</si>
  <si>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</si>
  <si>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</si>
  <si>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</si>
  <si>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</si>
  <si>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</si>
  <si>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</si>
  <si>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</si>
  <si>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</si>
  <si>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</si>
  <si>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</si>
  <si>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</si>
  <si>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</si>
  <si>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</si>
  <si>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</si>
  <si>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</si>
  <si>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</si>
  <si>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</si>
  <si>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</si>
  <si>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</si>
  <si>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</si>
  <si>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</si>
  <si>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</si>
  <si>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</si>
  <si>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</si>
  <si>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</si>
  <si>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</si>
  <si>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</si>
  <si>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</si>
  <si>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</si>
  <si>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</si>
  <si>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</si>
  <si>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</si>
  <si>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</si>
  <si>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</si>
  <si>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</si>
  <si>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</si>
  <si>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</si>
  <si>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</si>
  <si>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</si>
  <si>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</si>
  <si>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</si>
  <si>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</si>
  <si>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</si>
  <si>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</si>
  <si>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</si>
  <si>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</si>
  <si>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</si>
  <si>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</si>
  <si>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</si>
  <si>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</si>
  <si>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</si>
  <si>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</si>
  <si>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</si>
  <si>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</si>
  <si>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</si>
  <si>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</si>
  <si>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</si>
  <si>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</si>
  <si>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</si>
  <si>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</si>
  <si>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</si>
  <si>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</si>
  <si>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</si>
  <si>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</si>
  <si>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</si>
  <si>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</si>
  <si>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</si>
  <si>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</si>
  <si>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</si>
  <si>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</si>
  <si>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</si>
  <si>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</si>
  <si>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</si>
  <si>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</si>
  <si>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</si>
  <si>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</si>
  <si>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</si>
  <si>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</si>
  <si>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</si>
  <si>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</si>
  <si>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</si>
  <si>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</si>
  <si>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</si>
  <si>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</si>
  <si>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</si>
  <si>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</si>
  <si>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</si>
  <si>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</si>
  <si>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</si>
  <si>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</si>
  <si>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45.A</t>
  </si>
  <si>
    <t>Aquisição de monitores e licença para sinalização do circuito digital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</si>
  <si>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</si>
  <si>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117
1</t>
  </si>
  <si>
    <t>Monitor
Licença</t>
  </si>
  <si>
    <t>143.25</t>
  </si>
  <si>
    <t>Aspirador de pó e água</t>
  </si>
  <si>
    <t>Fita adesiva 12 mm x 30 m</t>
  </si>
  <si>
    <t>143.30</t>
  </si>
  <si>
    <t>Cafeteira elétrica</t>
  </si>
  <si>
    <t>Manutenção dos Desfibriladores Externos Automáticos (DEA)</t>
  </si>
  <si>
    <t>Contratação de instituição especializada, sem fins lucrativos, para a prestação de serviços não contínuos de planejamento, organização e execução de concurso público destinado ao provimento de cargos vagos e à formação de cadastro de reserva para os cargos de Analista Judiciário e Técnico Judiciário do Quadro Permanente de Pessoal do Tribunal Regional do Trabalho da 3ª Região – TRT3, nos termos do art. 75, XV, da Lei n. 14.133/2021.</t>
  </si>
  <si>
    <t>Necessidade de recomposição do Quadro Permanente de Pessoal deste Tribunal Regional do Trabalho da 3ª Região, em razão das vacâncias acumuladas e do risco de descontinuidade das atividades essenciais. Impõe-se a realização de concurso público para provimento de cargos efetivos de Analista Judiciário e Técnico Judiciário, nos termos do art. 10 da Lei n. 8.112/1990.</t>
  </si>
  <si>
    <t>Para fins de planejamento logístico e cálculo de capacidade técnica, fica fixada, como referência máxima para dimensionamento, a estimativa de até 100.000 candidatos inscritos, sem prejuízo de ajustes futuros em função do quantitativo efetivamente apurado no encerramento do período de inscrições.</t>
  </si>
  <si>
    <t>Candidato inscrito</t>
  </si>
  <si>
    <t>Depende de um calendário de desembolso a ser ajustado com a futura empresa contratada.</t>
  </si>
  <si>
    <t>Incrementar o modelo de gestão de pessoas em âmbito regional, na perspectiva aprendizado e crescimento</t>
  </si>
  <si>
    <t>TRT7</t>
  </si>
  <si>
    <t>TRT17</t>
  </si>
  <si>
    <t>TRT8</t>
  </si>
  <si>
    <t>TRIBUNAL REGIONAL DO TRABALHO DA 3a REGIÃO</t>
  </si>
  <si>
    <t>Prestação de serviço de assistência técnica, manutenção corretiva, preventiva, mecânica, elétrica e operacional em elevadores de passageiros e cargas, com fornecimento integral de materiais, peças e mão-de-obra.
Equipamentos de fabricação da Elevadores Atlas Schindler localizados nos prédios deste TRT3 em Belo Horizonte, conforme especificado:
- 4 elevadores no prédio da  Rua Paracatu, 304, Barro Preto;
- 3  elevadores no prédio da Rua Curitiba, 835, Bairro Centro;
- 4  elevadores no prédio da rua dos Goitacazes, 1475, Barro Preto.</t>
  </si>
  <si>
    <t xml:space="preserve">Necessidade de 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</si>
  <si>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103.A</t>
  </si>
  <si>
    <t xml:space="preserve">Telefonia. Lote 2 - Linhas Analógicas não residenciais do setor 2 da Anatel. </t>
  </si>
  <si>
    <t>OE8 - IEPCA</t>
  </si>
  <si>
    <t>8.11. Telefonia</t>
  </si>
  <si>
    <t>167.A</t>
  </si>
  <si>
    <t>Locação de imóvel para abrigar a nova sede da Vara da Justiça do Trabalho de Guanhães - MG.</t>
  </si>
  <si>
    <t>Necessidade de disponibilizar imóvel para funcionamento da Vara da Justiça do Trabalho.</t>
  </si>
  <si>
    <t>167.B</t>
  </si>
  <si>
    <t>Serviços de reforma para implantação de espaço de convivência para Desembargadores no 10º andar do edifício Anexo e troca do sistema de climatização do restante do pavimento.</t>
  </si>
  <si>
    <t>Proporcionar local adequado para integração institucional entre os Desembargadores, inclusive para a realização de refeições em conjunto.</t>
  </si>
  <si>
    <t>167.C</t>
  </si>
  <si>
    <t>Elaboração de laudo estrutural e projeto de recuperação estrutural, em decorrência de patologias detectadas no imóvel onde funciona o Fórum da Justiça do Trabalho em Pouso Alegre/MG.</t>
  </si>
  <si>
    <t>Atender à necessidade de recuperação da estrutura do imóvel.</t>
  </si>
  <si>
    <t>8.9. Reformas e construções. 
8.16. Aquisições e Contratações</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</si>
  <si>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</si>
  <si>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imóvel</t>
  </si>
  <si>
    <t>144.26</t>
  </si>
  <si>
    <t>144.27</t>
  </si>
  <si>
    <t>144.28</t>
  </si>
  <si>
    <t>144.29</t>
  </si>
  <si>
    <t>144.30</t>
  </si>
  <si>
    <t>OE8</t>
  </si>
  <si>
    <t>N/A</t>
  </si>
  <si>
    <t>A contratada deverá observar as exigências de sustentabilidade ambiental estabelecidas na Instrução Normativa SEGES/ME nº 01/2019, que dispõe sobre critérios de sustentabilidade nas contratações públicas, bem como as diretrizes previstas na Resolução CSJT nº 310/2021 e no Guia de Contratações Sustentáveis da Justiça do Trabalho – 3ª versão.</t>
  </si>
  <si>
    <t>Apontador de lápis em metal.</t>
  </si>
  <si>
    <t xml:space="preserve"> Cordão para crachá
(Cordão personalizado tipo iô-iô).</t>
  </si>
  <si>
    <t>Organizador de fios.</t>
  </si>
  <si>
    <t>Pincel atômico.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</si>
</sst>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3">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71">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right style="medium">
        <color indexed="64"/>
      </right>
      <top/>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771">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lignment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lignment vertical="center"/>
    </xf>
    <xf numFmtId="175" fontId="32" fillId="0" borderId="13" xfId="0" applyNumberFormat="1" applyFont="1" applyBorder="1" applyAlignment="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3" fontId="32" fillId="0" borderId="13" xfId="0" applyNumberFormat="1" applyFont="1" applyBorder="1" applyAlignment="1">
      <alignment horizontal="center" vertical="center" wrapText="1"/>
    </xf>
    <xf numFmtId="0" fontId="32" fillId="0" borderId="13" xfId="0" applyFont="1" applyBorder="1" applyAlignment="1">
      <alignment horizontal="center" vertical="center"/>
    </xf>
    <xf numFmtId="167" fontId="32" fillId="0" borderId="13" xfId="0" applyNumberFormat="1" applyFont="1" applyBorder="1" applyAlignment="1">
      <alignment vertical="center" wrapText="1"/>
    </xf>
    <xf numFmtId="0" fontId="32" fillId="0" borderId="23" xfId="0" applyFont="1" applyBorder="1" applyAlignment="1">
      <alignment vertical="center" wrapText="1"/>
    </xf>
    <xf numFmtId="0" fontId="32" fillId="0" borderId="19" xfId="0" applyFont="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175" fontId="7" fillId="0" borderId="13" xfId="0" applyNumberFormat="1" applyFont="1" applyBorder="1" applyAlignment="1">
      <alignment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lignment horizontal="center" vertical="center" wrapText="1"/>
    </xf>
    <xf numFmtId="0" fontId="41" fillId="0" borderId="9" xfId="0" applyFont="1" applyBorder="1" applyAlignment="1">
      <alignment vertical="center" wrapText="1"/>
    </xf>
    <xf numFmtId="164" fontId="3" fillId="0" borderId="10" xfId="0" applyNumberFormat="1" applyFont="1" applyBorder="1" applyAlignment="1">
      <alignment vertical="center" wrapText="1"/>
    </xf>
    <xf numFmtId="164" fontId="3" fillId="0" borderId="13" xfId="0" applyNumberFormat="1" applyFont="1" applyBorder="1" applyAlignment="1">
      <alignment vertical="center" wrapText="1"/>
    </xf>
    <xf numFmtId="0" fontId="47" fillId="3" borderId="13" xfId="0" applyFont="1" applyFill="1" applyBorder="1" applyAlignment="1">
      <alignment horizontal="center" vertical="center" wrapText="1"/>
    </xf>
    <xf numFmtId="175" fontId="15" fillId="0" borderId="13" xfId="0" applyNumberFormat="1" applyFont="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2" fillId="0" borderId="17" xfId="0" applyFont="1" applyBorder="1" applyAlignment="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5" xfId="0" applyFont="1" applyBorder="1" applyAlignment="1">
      <alignment vertical="center" wrapText="1"/>
    </xf>
    <xf numFmtId="167" fontId="32" fillId="0" borderId="17" xfId="0" applyNumberFormat="1" applyFont="1" applyBorder="1" applyAlignment="1">
      <alignment vertical="center" wrapText="1"/>
    </xf>
    <xf numFmtId="167" fontId="32" fillId="0" borderId="17" xfId="0" applyNumberFormat="1" applyFont="1" applyBorder="1" applyAlignment="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43" fontId="15" fillId="14" borderId="17" xfId="4" applyFont="1" applyFill="1" applyBorder="1" applyAlignment="1">
      <alignment vertical="center" wrapText="1"/>
    </xf>
    <xf numFmtId="4" fontId="32" fillId="0" borderId="35" xfId="0" applyNumberFormat="1" applyFont="1" applyBorder="1" applyAlignment="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Border="1" applyAlignment="1">
      <alignment vertical="center" wrapText="1"/>
    </xf>
    <xf numFmtId="177" fontId="41" fillId="0" borderId="13" xfId="0" applyNumberFormat="1" applyFont="1" applyBorder="1" applyAlignment="1">
      <alignment horizontal="right" vertical="center" wrapText="1"/>
    </xf>
    <xf numFmtId="164" fontId="3" fillId="0" borderId="13" xfId="0" applyNumberFormat="1" applyFont="1" applyBorder="1" applyAlignment="1">
      <alignment horizontal="center" vertical="center" wrapText="1"/>
    </xf>
    <xf numFmtId="168" fontId="32" fillId="0" borderId="13" xfId="0" applyNumberFormat="1" applyFont="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Border="1" applyAlignment="1">
      <alignment vertical="center" wrapText="1"/>
    </xf>
    <xf numFmtId="177" fontId="40" fillId="0" borderId="13" xfId="0" applyNumberFormat="1" applyFont="1" applyBorder="1" applyAlignment="1">
      <alignment vertical="center" wrapText="1"/>
    </xf>
    <xf numFmtId="168" fontId="41" fillId="0" borderId="13" xfId="0" applyNumberFormat="1" applyFont="1" applyBorder="1" applyAlignment="1">
      <alignment horizontal="right" vertical="center" wrapText="1"/>
    </xf>
    <xf numFmtId="177" fontId="40" fillId="0" borderId="13" xfId="0" applyNumberFormat="1" applyFont="1" applyBorder="1" applyAlignment="1">
      <alignment horizontal="right" vertical="center" wrapText="1"/>
    </xf>
    <xf numFmtId="4" fontId="40" fillId="0" borderId="13" xfId="0" applyNumberFormat="1" applyFont="1" applyBorder="1" applyAlignment="1">
      <alignment horizontal="right" vertical="center" wrapText="1"/>
    </xf>
    <xf numFmtId="164" fontId="15" fillId="0" borderId="13" xfId="0" applyNumberFormat="1" applyFont="1" applyBorder="1" applyAlignment="1">
      <alignment vertical="center" wrapText="1"/>
    </xf>
    <xf numFmtId="177" fontId="32" fillId="0" borderId="13" xfId="0" applyNumberFormat="1" applyFont="1" applyBorder="1" applyAlignment="1">
      <alignment vertical="center" wrapText="1"/>
    </xf>
    <xf numFmtId="177" fontId="6" fillId="0" borderId="13" xfId="0" applyNumberFormat="1" applyFont="1" applyBorder="1" applyAlignment="1">
      <alignment vertical="center" wrapText="1"/>
    </xf>
    <xf numFmtId="4" fontId="32" fillId="0" borderId="13" xfId="0" applyNumberFormat="1" applyFont="1" applyBorder="1" applyAlignment="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Border="1" applyAlignment="1">
      <alignment horizontal="center" vertical="center" wrapText="1"/>
    </xf>
    <xf numFmtId="164" fontId="15" fillId="0" borderId="13" xfId="0" applyNumberFormat="1" applyFont="1" applyBorder="1" applyAlignment="1">
      <alignment horizontal="center" vertical="center" wrapText="1"/>
    </xf>
    <xf numFmtId="169" fontId="15" fillId="0" borderId="13" xfId="0" applyNumberFormat="1" applyFont="1" applyBorder="1" applyAlignment="1">
      <alignment vertical="center" wrapText="1"/>
    </xf>
    <xf numFmtId="165" fontId="15" fillId="0" borderId="13" xfId="0" applyNumberFormat="1" applyFont="1" applyBorder="1" applyAlignment="1">
      <alignment horizontal="center" vertical="center" wrapText="1"/>
    </xf>
    <xf numFmtId="168" fontId="15" fillId="0" borderId="13" xfId="0" applyNumberFormat="1" applyFont="1" applyBorder="1" applyAlignment="1">
      <alignment vertical="center" wrapText="1"/>
    </xf>
    <xf numFmtId="177" fontId="48" fillId="0" borderId="13" xfId="0" applyNumberFormat="1" applyFont="1" applyBorder="1" applyAlignment="1">
      <alignment horizontal="center" vertical="center" wrapText="1"/>
    </xf>
    <xf numFmtId="177" fontId="3" fillId="0" borderId="13" xfId="0" applyNumberFormat="1" applyFont="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lignment horizontal="left" vertical="center" wrapText="1"/>
    </xf>
    <xf numFmtId="43" fontId="32" fillId="0" borderId="17" xfId="2" applyFont="1" applyFill="1" applyBorder="1" applyAlignment="1" applyProtection="1">
      <alignment vertical="center" wrapText="1"/>
    </xf>
    <xf numFmtId="0" fontId="40" fillId="0" borderId="12" xfId="0" applyFont="1" applyBorder="1" applyAlignment="1">
      <alignment horizontal="left" vertical="center" wrapText="1"/>
    </xf>
    <xf numFmtId="168" fontId="40" fillId="0" borderId="18" xfId="0" applyNumberFormat="1" applyFont="1" applyBorder="1" applyAlignment="1">
      <alignment vertical="center" wrapText="1"/>
    </xf>
    <xf numFmtId="43" fontId="15" fillId="0" borderId="19" xfId="2" applyFont="1" applyFill="1" applyBorder="1" applyAlignment="1">
      <alignment vertical="center" wrapText="1"/>
    </xf>
    <xf numFmtId="0" fontId="3" fillId="0" borderId="25" xfId="0" applyFont="1" applyBorder="1" applyAlignment="1">
      <alignment vertical="center" wrapText="1"/>
    </xf>
    <xf numFmtId="0" fontId="15" fillId="0" borderId="25" xfId="0" applyFont="1" applyBorder="1" applyAlignment="1">
      <alignment horizontal="left" vertical="center" wrapText="1"/>
    </xf>
    <xf numFmtId="0" fontId="48" fillId="0" borderId="25" xfId="0" applyFont="1" applyBorder="1" applyAlignment="1">
      <alignment horizontal="center" vertical="center" wrapText="1"/>
    </xf>
    <xf numFmtId="177" fontId="48" fillId="0" borderId="30" xfId="0" applyNumberFormat="1" applyFont="1" applyBorder="1" applyAlignment="1">
      <alignment horizontal="center" vertical="center" wrapText="1"/>
    </xf>
    <xf numFmtId="167" fontId="32" fillId="0" borderId="13" xfId="0" applyNumberFormat="1" applyFont="1" applyBorder="1" applyAlignment="1">
      <alignment vertical="center"/>
    </xf>
    <xf numFmtId="167" fontId="49" fillId="0" borderId="13" xfId="0" applyNumberFormat="1" applyFont="1" applyBorder="1" applyAlignment="1">
      <alignment vertical="center"/>
    </xf>
    <xf numFmtId="167" fontId="15" fillId="0" borderId="36" xfId="0" applyNumberFormat="1" applyFont="1" applyBorder="1" applyAlignment="1">
      <alignment vertical="center" wrapText="1"/>
    </xf>
    <xf numFmtId="0" fontId="0" fillId="0" borderId="13" xfId="0" applyBorder="1" applyAlignment="1">
      <alignment vertical="center" wrapText="1"/>
    </xf>
    <xf numFmtId="0" fontId="15" fillId="0" borderId="21" xfId="0" applyFont="1" applyBorder="1" applyAlignment="1">
      <alignment vertical="center" wrapText="1"/>
    </xf>
    <xf numFmtId="0" fontId="33" fillId="0" borderId="34" xfId="0" applyFont="1" applyBorder="1" applyAlignment="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xf numFmtId="0" fontId="53" fillId="0" borderId="10" xfId="0" applyFont="1" applyBorder="1" applyAlignment="1">
      <alignment vertical="center" wrapText="1"/>
    </xf>
    <xf numFmtId="0" fontId="53" fillId="0" borderId="0" xfId="0" applyFont="1"/>
    <xf numFmtId="0" fontId="53" fillId="23" borderId="37" xfId="0" applyFont="1" applyFill="1" applyBorder="1"/>
    <xf numFmtId="0" fontId="53" fillId="23" borderId="10" xfId="0" applyFont="1" applyFill="1" applyBorder="1"/>
    <xf numFmtId="0" fontId="54" fillId="23" borderId="10" xfId="6" applyFont="1" applyFill="1" applyBorder="1" applyAlignment="1"/>
    <xf numFmtId="43" fontId="53" fillId="23" borderId="10" xfId="4" applyFont="1" applyFill="1" applyBorder="1" applyAlignment="1"/>
    <xf numFmtId="0" fontId="53" fillId="23" borderId="38" xfId="0" applyFont="1" applyFill="1" applyBorder="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xf numFmtId="43" fontId="55" fillId="23" borderId="40" xfId="6" applyNumberFormat="1" applyFont="1" applyFill="1" applyBorder="1" applyAlignment="1"/>
    <xf numFmtId="43" fontId="53" fillId="23" borderId="40" xfId="4" applyFont="1" applyFill="1" applyBorder="1" applyAlignment="1"/>
    <xf numFmtId="0" fontId="53" fillId="23" borderId="41" xfId="0" applyFont="1" applyFill="1" applyBorder="1"/>
    <xf numFmtId="0" fontId="53" fillId="0" borderId="40" xfId="0" applyFont="1" applyBorder="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51"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0" borderId="52" xfId="0" applyFont="1" applyBorder="1" applyAlignment="1">
      <alignment horizontal="center"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60" fillId="0" borderId="10" xfId="0" applyFont="1" applyBorder="1" applyAlignment="1">
      <alignment vertical="center"/>
    </xf>
    <xf numFmtId="0" fontId="60" fillId="0" borderId="0" xfId="0" applyFont="1" applyAlignment="1">
      <alignment vertical="center"/>
    </xf>
    <xf numFmtId="0" fontId="2" fillId="0" borderId="13" xfId="0" applyFont="1" applyBorder="1" applyAlignment="1">
      <alignment horizontal="center" vertical="center" wrapText="1"/>
    </xf>
    <xf numFmtId="0" fontId="61" fillId="0" borderId="13" xfId="0" applyFont="1" applyBorder="1" applyAlignment="1">
      <alignment vertical="center" wrapText="1"/>
    </xf>
    <xf numFmtId="0" fontId="61" fillId="20" borderId="13" xfId="0" applyFont="1" applyFill="1" applyBorder="1" applyAlignment="1">
      <alignment horizontal="left" vertical="center" wrapText="1"/>
    </xf>
    <xf numFmtId="0" fontId="61" fillId="0" borderId="13" xfId="0" applyFont="1" applyBorder="1" applyAlignment="1">
      <alignment horizontal="center" vertical="center" wrapText="1"/>
    </xf>
    <xf numFmtId="0" fontId="61" fillId="0" borderId="13" xfId="0" applyFont="1" applyBorder="1" applyAlignment="1">
      <alignment horizontal="left" vertical="center" wrapText="1"/>
    </xf>
    <xf numFmtId="177" fontId="61" fillId="0" borderId="13" xfId="0" applyNumberFormat="1" applyFont="1" applyBorder="1" applyAlignment="1">
      <alignment vertical="center" wrapText="1"/>
    </xf>
    <xf numFmtId="168" fontId="61" fillId="0" borderId="13" xfId="0" applyNumberFormat="1" applyFont="1" applyBorder="1" applyAlignment="1">
      <alignment vertical="center" wrapText="1"/>
    </xf>
    <xf numFmtId="0" fontId="61" fillId="20" borderId="13" xfId="0" applyFont="1" applyFill="1" applyBorder="1" applyAlignment="1">
      <alignment vertical="center" wrapText="1"/>
    </xf>
    <xf numFmtId="177" fontId="61" fillId="20" borderId="13" xfId="0" applyNumberFormat="1" applyFont="1" applyFill="1" applyBorder="1" applyAlignment="1">
      <alignment vertical="center" wrapText="1"/>
    </xf>
    <xf numFmtId="177" fontId="61" fillId="20" borderId="13" xfId="0" applyNumberFormat="1" applyFont="1" applyFill="1" applyBorder="1" applyAlignment="1">
      <alignment horizontal="right" vertical="center" wrapText="1"/>
    </xf>
    <xf numFmtId="0" fontId="58" fillId="0" borderId="13" xfId="0" applyFont="1" applyBorder="1" applyAlignment="1">
      <alignment vertical="center" wrapText="1"/>
    </xf>
    <xf numFmtId="0" fontId="58" fillId="0" borderId="13" xfId="0" applyFont="1" applyBorder="1" applyAlignment="1">
      <alignment horizontal="left" vertical="center" wrapText="1"/>
    </xf>
    <xf numFmtId="164" fontId="58" fillId="0" borderId="13" xfId="0" applyNumberFormat="1" applyFont="1" applyBorder="1" applyAlignment="1">
      <alignment vertical="center" wrapText="1"/>
    </xf>
    <xf numFmtId="0" fontId="58" fillId="0" borderId="53" xfId="0" applyFont="1" applyBorder="1" applyAlignment="1">
      <alignment horizontal="center" vertical="center" wrapText="1"/>
    </xf>
    <xf numFmtId="43" fontId="58" fillId="0" borderId="13" xfId="2" applyFont="1" applyFill="1" applyBorder="1" applyAlignment="1">
      <alignment vertical="center" wrapText="1"/>
    </xf>
    <xf numFmtId="164" fontId="2" fillId="0" borderId="13" xfId="0" applyNumberFormat="1"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53" fillId="0" borderId="13" xfId="0" applyFont="1" applyBorder="1" applyAlignment="1">
      <alignment horizontal="center" vertical="center" wrapText="1"/>
    </xf>
    <xf numFmtId="43" fontId="58" fillId="0" borderId="13" xfId="4" applyFont="1" applyFill="1" applyBorder="1" applyAlignment="1">
      <alignment vertical="center" wrapText="1"/>
    </xf>
    <xf numFmtId="170" fontId="58" fillId="0" borderId="13" xfId="0" applyNumberFormat="1" applyFont="1" applyBorder="1" applyAlignment="1">
      <alignment horizontal="center" vertical="center" wrapText="1"/>
    </xf>
    <xf numFmtId="164" fontId="2" fillId="12" borderId="13" xfId="0" applyNumberFormat="1" applyFont="1" applyFill="1" applyBorder="1" applyAlignment="1">
      <alignment vertical="center" wrapText="1"/>
    </xf>
    <xf numFmtId="16" fontId="58" fillId="0" borderId="53" xfId="0" applyNumberFormat="1" applyFont="1" applyBorder="1" applyAlignment="1">
      <alignment horizontal="center" vertical="center" wrapText="1"/>
    </xf>
    <xf numFmtId="3" fontId="2" fillId="0" borderId="13" xfId="0" applyNumberFormat="1" applyFont="1" applyBorder="1" applyAlignment="1">
      <alignment horizontal="center" vertical="center" wrapText="1"/>
    </xf>
    <xf numFmtId="43" fontId="58" fillId="14" borderId="13" xfId="4" applyFont="1" applyFill="1" applyBorder="1" applyAlignment="1">
      <alignment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wrapText="1"/>
    </xf>
    <xf numFmtId="0" fontId="58" fillId="0" borderId="0" xfId="0" applyFont="1" applyAlignment="1">
      <alignment vertical="center"/>
    </xf>
    <xf numFmtId="169" fontId="58" fillId="0" borderId="13" xfId="0" applyNumberFormat="1" applyFont="1" applyBorder="1" applyAlignment="1">
      <alignment vertical="center" wrapText="1"/>
    </xf>
    <xf numFmtId="165" fontId="58" fillId="0" borderId="13" xfId="0" applyNumberFormat="1" applyFont="1" applyBorder="1" applyAlignment="1">
      <alignment horizontal="center" vertical="center" wrapText="1"/>
    </xf>
    <xf numFmtId="168" fontId="58" fillId="0" borderId="13" xfId="0" applyNumberFormat="1" applyFont="1" applyBorder="1" applyAlignment="1">
      <alignment vertical="center" wrapText="1"/>
    </xf>
    <xf numFmtId="1" fontId="58" fillId="0" borderId="5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0" fontId="58" fillId="0" borderId="13" xfId="0" applyFont="1" applyBorder="1" applyAlignment="1">
      <alignment horizontal="center" vertical="center"/>
    </xf>
    <xf numFmtId="43" fontId="58" fillId="0" borderId="13" xfId="4" applyFont="1" applyFill="1" applyBorder="1" applyAlignment="1">
      <alignment horizontal="center" vertical="center"/>
    </xf>
    <xf numFmtId="177" fontId="61" fillId="11" borderId="13" xfId="0" applyNumberFormat="1" applyFont="1" applyFill="1" applyBorder="1" applyAlignment="1">
      <alignment vertical="center" wrapText="1"/>
    </xf>
    <xf numFmtId="177" fontId="2" fillId="0" borderId="13" xfId="0" applyNumberFormat="1" applyFont="1" applyBorder="1" applyAlignment="1">
      <alignment vertical="center" wrapText="1"/>
    </xf>
    <xf numFmtId="0" fontId="2" fillId="11" borderId="13" xfId="0" applyFont="1" applyFill="1" applyBorder="1" applyAlignment="1">
      <alignment horizontal="left" vertical="center" wrapText="1"/>
    </xf>
    <xf numFmtId="0" fontId="56" fillId="0" borderId="19" xfId="0" applyFont="1" applyBorder="1" applyAlignment="1">
      <alignment vertical="center"/>
    </xf>
    <xf numFmtId="0" fontId="56" fillId="0" borderId="13" xfId="0" applyFont="1" applyBorder="1" applyAlignment="1">
      <alignment vertical="center"/>
    </xf>
    <xf numFmtId="0" fontId="58" fillId="0" borderId="10" xfId="0" applyFont="1" applyBorder="1" applyAlignment="1">
      <alignment horizontal="center" vertical="center" wrapText="1"/>
    </xf>
    <xf numFmtId="0" fontId="53" fillId="0" borderId="42" xfId="0" applyFont="1" applyBorder="1"/>
    <xf numFmtId="0" fontId="53" fillId="0" borderId="43" xfId="0" applyFont="1" applyBorder="1"/>
    <xf numFmtId="0" fontId="2" fillId="0" borderId="24" xfId="0" applyFont="1" applyBorder="1" applyAlignment="1">
      <alignment horizontal="center" vertical="center" wrapText="1"/>
    </xf>
    <xf numFmtId="0" fontId="58"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xf>
    <xf numFmtId="3" fontId="2" fillId="0" borderId="14"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64" fontId="2" fillId="0" borderId="23" xfId="0" applyNumberFormat="1" applyFont="1" applyBorder="1" applyAlignment="1">
      <alignment horizontal="center" vertical="center" wrapText="1"/>
    </xf>
    <xf numFmtId="166" fontId="58" fillId="0" borderId="2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xf>
    <xf numFmtId="164" fontId="2" fillId="0" borderId="5" xfId="0" applyNumberFormat="1" applyFont="1" applyBorder="1" applyAlignment="1">
      <alignment horizontal="center" vertical="center" wrapText="1"/>
    </xf>
    <xf numFmtId="0" fontId="53" fillId="0" borderId="13" xfId="0" applyFont="1" applyBorder="1" applyAlignment="1">
      <alignment vertical="center"/>
    </xf>
    <xf numFmtId="3" fontId="2" fillId="0" borderId="9" xfId="0" applyNumberFormat="1" applyFont="1" applyBorder="1" applyAlignment="1">
      <alignment horizontal="center" vertical="center" wrapText="1"/>
    </xf>
    <xf numFmtId="164" fontId="2" fillId="0" borderId="5" xfId="0" applyNumberFormat="1" applyFont="1" applyBorder="1" applyAlignment="1">
      <alignment vertical="center" wrapText="1"/>
    </xf>
    <xf numFmtId="0" fontId="58" fillId="0" borderId="9" xfId="0" applyFont="1" applyBorder="1" applyAlignment="1">
      <alignmen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164" fontId="2" fillId="0" borderId="18" xfId="0" applyNumberFormat="1" applyFont="1" applyBorder="1" applyAlignment="1">
      <alignment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164" fontId="2" fillId="0" borderId="1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left" vertical="center" wrapText="1"/>
    </xf>
    <xf numFmtId="164" fontId="2" fillId="0" borderId="7"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173" fontId="2" fillId="0" borderId="9" xfId="0" applyNumberFormat="1" applyFont="1" applyBorder="1" applyAlignment="1">
      <alignment horizontal="center" vertical="center" wrapText="1"/>
    </xf>
    <xf numFmtId="17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center" vertical="center" wrapText="1"/>
    </xf>
    <xf numFmtId="0" fontId="2" fillId="8" borderId="0" xfId="0" applyFont="1" applyFill="1" applyAlignment="1">
      <alignment horizontal="center" vertical="center" wrapText="1"/>
    </xf>
    <xf numFmtId="16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56" fillId="0" borderId="0" xfId="0" applyFont="1" applyAlignment="1">
      <alignment horizontal="center" vertical="center"/>
    </xf>
    <xf numFmtId="0" fontId="56" fillId="8" borderId="0" xfId="0" applyFont="1" applyFill="1" applyAlignment="1">
      <alignment vertical="center"/>
    </xf>
    <xf numFmtId="0" fontId="56" fillId="0" borderId="0" xfId="0" applyFont="1" applyAlignment="1">
      <alignment horizontal="lef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xf numFmtId="0" fontId="53" fillId="23" borderId="36" xfId="0" applyFont="1" applyFill="1" applyBorder="1"/>
    <xf numFmtId="0" fontId="54" fillId="23" borderId="36" xfId="6" applyFont="1" applyFill="1" applyBorder="1" applyAlignment="1"/>
    <xf numFmtId="43" fontId="53" fillId="23" borderId="36" xfId="4" applyFont="1" applyFill="1" applyBorder="1" applyAlignment="1"/>
    <xf numFmtId="0" fontId="53" fillId="23" borderId="33" xfId="0" applyFont="1" applyFill="1" applyBorder="1"/>
    <xf numFmtId="43" fontId="58" fillId="0" borderId="13" xfId="2" applyFont="1" applyFill="1" applyBorder="1" applyAlignment="1" applyProtection="1">
      <alignment vertical="center" wrapText="1"/>
    </xf>
    <xf numFmtId="177" fontId="58" fillId="0" borderId="13" xfId="0" applyNumberFormat="1" applyFont="1" applyBorder="1" applyAlignment="1">
      <alignment vertical="center" wrapText="1"/>
    </xf>
    <xf numFmtId="177" fontId="58" fillId="0" borderId="13" xfId="0" applyNumberFormat="1" applyFont="1" applyBorder="1" applyAlignment="1">
      <alignment horizontal="right" vertical="center" wrapText="1"/>
    </xf>
    <xf numFmtId="43" fontId="58" fillId="0" borderId="13" xfId="2" applyFont="1" applyBorder="1" applyAlignment="1" applyProtection="1">
      <alignment vertical="center" wrapText="1"/>
    </xf>
    <xf numFmtId="4" fontId="58" fillId="0" borderId="13" xfId="0" applyNumberFormat="1" applyFont="1" applyBorder="1" applyAlignment="1">
      <alignment vertical="center" wrapText="1"/>
    </xf>
    <xf numFmtId="177" fontId="58" fillId="0" borderId="13"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0" fontId="58"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59" fillId="0" borderId="54" xfId="0" applyFont="1" applyBorder="1" applyAlignment="1">
      <alignment horizontal="center" vertical="center" wrapText="1"/>
    </xf>
    <xf numFmtId="1" fontId="2" fillId="0" borderId="54" xfId="0" applyNumberFormat="1" applyFont="1" applyBorder="1" applyAlignment="1">
      <alignment horizontal="center" vertical="center" wrapText="1"/>
    </xf>
    <xf numFmtId="1" fontId="58" fillId="0" borderId="54" xfId="0" applyNumberFormat="1" applyFont="1" applyBorder="1" applyAlignment="1">
      <alignment horizontal="center" vertical="center" wrapText="1"/>
    </xf>
    <xf numFmtId="176" fontId="2" fillId="0" borderId="54" xfId="0" quotePrefix="1" applyNumberFormat="1" applyFont="1" applyBorder="1" applyAlignment="1">
      <alignment horizontal="center" vertical="center" wrapText="1"/>
    </xf>
    <xf numFmtId="175" fontId="58" fillId="0" borderId="53" xfId="0" applyNumberFormat="1" applyFont="1" applyBorder="1" applyAlignment="1">
      <alignment horizontal="center" vertical="center" wrapText="1"/>
    </xf>
    <xf numFmtId="0" fontId="58" fillId="0" borderId="48" xfId="0" applyFont="1" applyBorder="1" applyAlignment="1">
      <alignment horizontal="center" vertical="center"/>
    </xf>
    <xf numFmtId="0" fontId="58" fillId="0" borderId="48" xfId="0" applyFont="1" applyBorder="1" applyAlignment="1">
      <alignment horizontal="center" vertical="center" wrapText="1"/>
    </xf>
    <xf numFmtId="0" fontId="58" fillId="0" borderId="10" xfId="0" applyFont="1" applyBorder="1" applyAlignment="1">
      <alignment horizontal="center"/>
    </xf>
    <xf numFmtId="0" fontId="58" fillId="0" borderId="48" xfId="0" applyFont="1" applyBorder="1" applyAlignment="1">
      <alignment horizontal="center"/>
    </xf>
    <xf numFmtId="0" fontId="58" fillId="0" borderId="40" xfId="0" applyFont="1" applyBorder="1" applyAlignment="1">
      <alignment horizontal="center"/>
    </xf>
    <xf numFmtId="0" fontId="58" fillId="0" borderId="44" xfId="0" applyFont="1" applyBorder="1" applyAlignment="1">
      <alignment horizontal="center"/>
    </xf>
    <xf numFmtId="0" fontId="58" fillId="0" borderId="0" xfId="0" applyFont="1" applyAlignment="1">
      <alignment horizontal="center" vertical="center" wrapText="1"/>
    </xf>
    <xf numFmtId="0" fontId="60" fillId="0" borderId="0" xfId="0" applyFont="1" applyAlignment="1">
      <alignment horizontal="center" vertical="center"/>
    </xf>
    <xf numFmtId="0" fontId="2" fillId="0" borderId="43" xfId="0" applyFont="1" applyBorder="1" applyAlignment="1">
      <alignment horizontal="left" vertical="center"/>
    </xf>
    <xf numFmtId="0" fontId="2" fillId="0" borderId="40" xfId="0" applyFont="1" applyBorder="1" applyAlignment="1">
      <alignment horizontal="center" vertical="center"/>
    </xf>
    <xf numFmtId="164" fontId="2" fillId="0" borderId="40"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0" fontId="56" fillId="0" borderId="25" xfId="0" applyFont="1" applyBorder="1" applyAlignment="1">
      <alignment vertical="center"/>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3" xfId="0" applyFont="1" applyBorder="1" applyAlignment="1">
      <alignment horizontal="center" vertical="center"/>
    </xf>
    <xf numFmtId="0" fontId="2" fillId="0" borderId="40" xfId="0" applyFont="1" applyBorder="1" applyAlignment="1">
      <alignment vertical="center"/>
    </xf>
    <xf numFmtId="0" fontId="58" fillId="0" borderId="40" xfId="0" applyFont="1" applyBorder="1" applyAlignment="1">
      <alignment horizontal="center" vertical="center"/>
    </xf>
    <xf numFmtId="0" fontId="58" fillId="0" borderId="44" xfId="0" applyFont="1" applyBorder="1" applyAlignment="1">
      <alignment horizontal="center" vertical="center"/>
    </xf>
    <xf numFmtId="0" fontId="2" fillId="0" borderId="53" xfId="0" applyFont="1" applyBorder="1" applyAlignment="1">
      <alignment horizontal="center" vertical="center" wrapText="1"/>
    </xf>
    <xf numFmtId="0" fontId="15" fillId="0" borderId="52" xfId="0" applyFont="1" applyBorder="1" applyAlignment="1">
      <alignment horizontal="center" vertical="center" wrapText="1"/>
    </xf>
    <xf numFmtId="0" fontId="58"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58" fillId="0" borderId="60" xfId="0" applyFont="1" applyBorder="1" applyAlignment="1">
      <alignment vertical="center" wrapText="1"/>
    </xf>
    <xf numFmtId="0" fontId="2" fillId="0" borderId="60" xfId="0" applyFont="1" applyBorder="1" applyAlignment="1">
      <alignment vertical="center" wrapText="1"/>
    </xf>
    <xf numFmtId="164" fontId="2" fillId="0" borderId="60" xfId="0" applyNumberFormat="1" applyFont="1" applyBorder="1" applyAlignment="1">
      <alignment horizontal="center" vertical="center" wrapText="1"/>
    </xf>
    <xf numFmtId="166" fontId="58" fillId="0" borderId="60" xfId="0" applyNumberFormat="1" applyFont="1" applyBorder="1" applyAlignment="1">
      <alignment horizontal="center" vertical="center" wrapText="1"/>
    </xf>
    <xf numFmtId="0" fontId="58" fillId="0" borderId="60" xfId="0" applyFont="1" applyBorder="1" applyAlignment="1">
      <alignment horizontal="center" vertical="center" wrapText="1"/>
    </xf>
    <xf numFmtId="0" fontId="58" fillId="0" borderId="61" xfId="0" applyFont="1" applyBorder="1" applyAlignment="1">
      <alignment horizontal="center" vertical="center" wrapText="1"/>
    </xf>
    <xf numFmtId="0" fontId="1" fillId="3" borderId="62" xfId="0" applyFont="1" applyFill="1" applyBorder="1" applyAlignment="1">
      <alignment horizontal="center" vertical="center" wrapText="1"/>
    </xf>
    <xf numFmtId="0" fontId="1" fillId="3" borderId="63" xfId="0" applyFont="1" applyFill="1" applyBorder="1" applyAlignment="1">
      <alignment horizontal="center" vertical="center" wrapText="1"/>
    </xf>
    <xf numFmtId="165" fontId="1" fillId="3" borderId="63" xfId="0" applyNumberFormat="1" applyFont="1" applyFill="1" applyBorder="1" applyAlignment="1">
      <alignment horizontal="center" vertical="center" wrapText="1"/>
    </xf>
    <xf numFmtId="0" fontId="1" fillId="16" borderId="63"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3" borderId="64" xfId="0" applyFont="1" applyFill="1" applyBorder="1" applyAlignment="1">
      <alignment horizontal="center" vertical="center" wrapText="1"/>
    </xf>
    <xf numFmtId="0" fontId="2" fillId="18" borderId="57"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5" borderId="45" xfId="0" applyFont="1" applyFill="1" applyBorder="1" applyAlignment="1">
      <alignment vertical="center"/>
    </xf>
    <xf numFmtId="0" fontId="1" fillId="5" borderId="49" xfId="0" applyFont="1" applyFill="1" applyBorder="1" applyAlignment="1">
      <alignment vertical="center"/>
    </xf>
    <xf numFmtId="0" fontId="1" fillId="0" borderId="42" xfId="0" applyFont="1" applyBorder="1" applyAlignment="1">
      <alignment horizontal="center" vertical="center" wrapText="1"/>
    </xf>
    <xf numFmtId="0" fontId="2" fillId="0" borderId="42" xfId="0" applyFont="1" applyBorder="1" applyAlignment="1">
      <alignment horizontal="left" vertical="center"/>
    </xf>
    <xf numFmtId="0" fontId="15" fillId="0" borderId="60" xfId="0" applyFont="1" applyBorder="1" applyAlignment="1">
      <alignment horizontal="center" vertical="center" wrapText="1"/>
    </xf>
    <xf numFmtId="0" fontId="2" fillId="0" borderId="10" xfId="0" applyFont="1" applyBorder="1" applyAlignment="1">
      <alignment vertical="center"/>
    </xf>
    <xf numFmtId="0" fontId="56" fillId="0" borderId="33" xfId="0" applyFont="1" applyBorder="1" applyAlignment="1">
      <alignment vertical="center"/>
    </xf>
    <xf numFmtId="0" fontId="58" fillId="0" borderId="42" xfId="0" applyFont="1" applyBorder="1" applyAlignment="1">
      <alignment horizontal="center" vertical="center" wrapText="1"/>
    </xf>
    <xf numFmtId="0" fontId="2" fillId="0" borderId="10" xfId="0" applyFont="1" applyBorder="1" applyAlignment="1">
      <alignment horizontal="left" vertical="center" wrapText="1"/>
    </xf>
    <xf numFmtId="3" fontId="2" fillId="0" borderId="10"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166" fontId="58" fillId="0" borderId="10" xfId="0" applyNumberFormat="1" applyFont="1" applyBorder="1" applyAlignment="1">
      <alignment horizontal="center" vertical="center" wrapText="1"/>
    </xf>
    <xf numFmtId="43" fontId="58" fillId="0" borderId="13" xfId="4" applyFont="1" applyFill="1" applyBorder="1" applyAlignment="1" applyProtection="1">
      <alignment vertical="center" wrapText="1"/>
    </xf>
    <xf numFmtId="0" fontId="58" fillId="18" borderId="65" xfId="0" applyFont="1" applyFill="1" applyBorder="1" applyAlignment="1">
      <alignment horizontal="center" vertical="center" wrapText="1"/>
    </xf>
    <xf numFmtId="0" fontId="2" fillId="18" borderId="66" xfId="0" applyFont="1" applyFill="1" applyBorder="1" applyAlignment="1">
      <alignment horizontal="center" vertical="center" wrapText="1"/>
    </xf>
    <xf numFmtId="0" fontId="2" fillId="18" borderId="66" xfId="0" applyFont="1" applyFill="1" applyBorder="1" applyAlignment="1">
      <alignment horizontal="left" vertical="center" wrapText="1"/>
    </xf>
    <xf numFmtId="164" fontId="2" fillId="18" borderId="66" xfId="0" applyNumberFormat="1" applyFont="1" applyFill="1" applyBorder="1" applyAlignment="1">
      <alignment horizontal="center" vertical="center" wrapText="1"/>
    </xf>
    <xf numFmtId="166" fontId="2" fillId="18" borderId="66" xfId="0" applyNumberFormat="1" applyFont="1" applyFill="1" applyBorder="1" applyAlignment="1">
      <alignment horizontal="center" vertical="center" wrapText="1"/>
    </xf>
    <xf numFmtId="0" fontId="58" fillId="15" borderId="66" xfId="0" applyFont="1" applyFill="1" applyBorder="1" applyAlignment="1">
      <alignment horizontal="center" vertical="center" wrapText="1"/>
    </xf>
    <xf numFmtId="0" fontId="2" fillId="15" borderId="66" xfId="0" applyFont="1" applyFill="1" applyBorder="1" applyAlignment="1">
      <alignment horizontal="center" vertical="center" wrapText="1"/>
    </xf>
    <xf numFmtId="0" fontId="58" fillId="18" borderId="66" xfId="0" applyFont="1" applyFill="1" applyBorder="1" applyAlignment="1">
      <alignment horizontal="center" vertical="center" wrapText="1"/>
    </xf>
    <xf numFmtId="0" fontId="58" fillId="18" borderId="67" xfId="0" applyFont="1" applyFill="1" applyBorder="1" applyAlignment="1">
      <alignment horizontal="center" vertical="center" wrapText="1"/>
    </xf>
    <xf numFmtId="0" fontId="58" fillId="0" borderId="68"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69" xfId="0" applyFont="1" applyBorder="1" applyAlignment="1">
      <alignment horizontal="left" vertical="center" wrapText="1"/>
    </xf>
    <xf numFmtId="0" fontId="58" fillId="0" borderId="69" xfId="0" applyFont="1" applyBorder="1" applyAlignment="1">
      <alignment vertical="center" wrapText="1"/>
    </xf>
    <xf numFmtId="43" fontId="58" fillId="0" borderId="69" xfId="2" applyFont="1" applyFill="1" applyBorder="1" applyAlignment="1" applyProtection="1">
      <alignment vertical="center" wrapText="1"/>
    </xf>
    <xf numFmtId="166" fontId="58" fillId="0" borderId="69" xfId="0" applyNumberFormat="1" applyFont="1" applyBorder="1" applyAlignment="1">
      <alignment horizontal="center" vertical="center" wrapText="1"/>
    </xf>
    <xf numFmtId="0" fontId="58" fillId="0" borderId="70" xfId="0" applyFont="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0"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539">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bgColor rgb="FFA8D08D"/>
        </patternFill>
      </fill>
    </dxf>
    <dxf>
      <font>
        <b/>
        <color rgb="FFFF0000"/>
      </font>
      <fill>
        <patternFill>
          <bgColor rgb="FFFFFFFF"/>
        </patternFill>
      </fill>
    </dxf>
    <dxf>
      <fill>
        <patternFill>
          <bgColor rgb="FF9999FF"/>
        </patternFill>
      </fill>
    </dxf>
    <dxf>
      <font>
        <b/>
        <color rgb="FFFF0000"/>
      </font>
      <fill>
        <patternFill>
          <bgColor rgb="FFFFFFFF"/>
        </patternFill>
      </fill>
    </dxf>
    <dxf>
      <font>
        <b/>
        <color rgb="FFFF0000"/>
      </font>
      <fill>
        <patternFill>
          <bgColor rgb="FFFFFFFF"/>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theme="0"/>
          <bgColor theme="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5050"/>
        </patternFill>
      </fill>
    </dxf>
    <dxf>
      <fill>
        <patternFill>
          <bgColor rgb="FFFFFFFF"/>
        </patternFill>
      </fill>
    </dxf>
    <dxf>
      <fill>
        <patternFill>
          <bgColor rgb="FF9999FF"/>
        </patternFill>
      </fill>
    </dxf>
    <dxf>
      <font>
        <b/>
        <color rgb="FFFF0000"/>
      </font>
      <fill>
        <patternFill>
          <bgColor rgb="FFFFFFFF"/>
        </patternFill>
      </fill>
    </dxf>
    <dxf>
      <fill>
        <patternFill>
          <bgColor rgb="FFA8D08D"/>
        </patternFill>
      </fill>
    </dxf>
    <dxf>
      <fill>
        <patternFill>
          <bgColor rgb="FFFFC000"/>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ill>
        <patternFill>
          <bgColor rgb="FFFFFFFF"/>
        </patternFill>
      </fill>
    </dxf>
    <dxf>
      <fill>
        <patternFill>
          <bgColor rgb="FFA8D08D"/>
        </patternFill>
      </fill>
    </dxf>
    <dxf>
      <fill>
        <patternFill>
          <bgColor rgb="FF9999FF"/>
        </patternFill>
      </fill>
    </dxf>
    <dxf>
      <fill>
        <patternFill>
          <bgColor rgb="FFFF5050"/>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C000"/>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ives%20compartilhados\SENG\ADMINISTRATIVO\ORCAMENTO\PCA%202025\PCA_2025_v%207.1%20sem%20DLs%20e%20ILs%20peq%20val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rives%20compartilhados/DADM/PCA/PCA%202026/Versao%20final%20PCA26/Entregues%20areas%20v-final/PCA_2026_versao%20final%20S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6\Versao%20final%20PCA26\PCA_2026_v-final_p%20calcul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U1250"/>
  <sheetViews>
    <sheetView showGridLines="0" tabSelected="1" topLeftCell="B143" zoomScale="60" zoomScaleNormal="60" workbookViewId="0">
      <selection activeCell="D147" sqref="D147"/>
    </sheetView>
  </sheetViews>
  <sheetFormatPr defaultColWidth="12.625" defaultRowHeight="15" customHeight="1"/>
  <cols>
    <col min="1" max="1" width="30.125" style="553" hidden="1" customWidth="1"/>
    <col min="2" max="2" width="11.5" style="553" customWidth="1"/>
    <col min="3" max="3" width="15.5" style="553" customWidth="1"/>
    <col min="4" max="4" width="35.875" style="665" customWidth="1"/>
    <col min="5" max="5" width="39.25" style="662" customWidth="1"/>
    <col min="6" max="6" width="14.125" style="553" customWidth="1"/>
    <col min="7" max="7" width="15.75" style="661" customWidth="1"/>
    <col min="8" max="8" width="19.25" style="553" customWidth="1"/>
    <col min="9" max="9" width="18.25" style="553" customWidth="1"/>
    <col min="10" max="10" width="11.625" style="661" customWidth="1"/>
    <col min="11" max="11" width="11.625" style="553" customWidth="1"/>
    <col min="12" max="12" width="13.375" style="553" customWidth="1"/>
    <col min="13" max="14" width="15.375" style="664" customWidth="1"/>
    <col min="15" max="15" width="15.125" style="664" customWidth="1"/>
    <col min="16" max="16" width="17.875" style="692" customWidth="1"/>
    <col min="17" max="17" width="14.125" style="692" customWidth="1"/>
    <col min="18" max="16384" width="12.625" style="553"/>
  </cols>
  <sheetData>
    <row r="1" spans="1:18" ht="21.75" customHeight="1">
      <c r="A1" s="723"/>
      <c r="B1" s="756" t="s">
        <v>1549</v>
      </c>
      <c r="C1" s="757"/>
      <c r="D1" s="757"/>
      <c r="E1" s="757"/>
      <c r="F1" s="757"/>
      <c r="G1" s="757"/>
      <c r="H1" s="757"/>
      <c r="I1" s="757"/>
      <c r="J1" s="757"/>
      <c r="K1" s="757"/>
      <c r="L1" s="757"/>
      <c r="M1" s="757"/>
      <c r="N1" s="757"/>
      <c r="O1" s="757"/>
      <c r="P1" s="757"/>
      <c r="Q1" s="758"/>
    </row>
    <row r="2" spans="1:18" ht="6.6" customHeight="1">
      <c r="A2" s="554"/>
      <c r="B2" s="554"/>
      <c r="C2" s="556"/>
      <c r="D2" s="555"/>
      <c r="E2" s="555"/>
      <c r="F2" s="555"/>
      <c r="G2" s="555"/>
      <c r="H2" s="558"/>
      <c r="I2" s="558"/>
      <c r="J2" s="555"/>
      <c r="K2" s="559"/>
      <c r="L2" s="559"/>
      <c r="M2" s="555"/>
      <c r="N2" s="555"/>
      <c r="O2" s="555"/>
      <c r="P2" s="613"/>
      <c r="Q2" s="685"/>
    </row>
    <row r="3" spans="1:18" ht="21.75" customHeight="1">
      <c r="A3" s="724"/>
      <c r="B3" s="759" t="s">
        <v>1255</v>
      </c>
      <c r="C3" s="760"/>
      <c r="D3" s="760"/>
      <c r="E3" s="760"/>
      <c r="F3" s="760"/>
      <c r="G3" s="760"/>
      <c r="H3" s="760"/>
      <c r="I3" s="760"/>
      <c r="J3" s="760"/>
      <c r="K3" s="760"/>
      <c r="L3" s="760"/>
      <c r="M3" s="760"/>
      <c r="N3" s="760"/>
      <c r="O3" s="760"/>
      <c r="P3" s="760"/>
      <c r="Q3" s="761"/>
    </row>
    <row r="4" spans="1:18" ht="4.5" customHeight="1">
      <c r="A4" s="554"/>
      <c r="B4" s="554"/>
      <c r="C4" s="556"/>
      <c r="D4" s="555"/>
      <c r="E4" s="555"/>
      <c r="F4" s="555"/>
      <c r="G4" s="555"/>
      <c r="H4" s="558"/>
      <c r="I4" s="558"/>
      <c r="J4" s="555"/>
      <c r="K4" s="559"/>
      <c r="L4" s="559"/>
      <c r="M4" s="561"/>
      <c r="N4" s="561"/>
      <c r="O4" s="561"/>
      <c r="P4" s="613"/>
      <c r="Q4" s="685"/>
    </row>
    <row r="5" spans="1:18" ht="45.75" hidden="1" customHeight="1">
      <c r="A5" s="562" t="s">
        <v>1</v>
      </c>
      <c r="B5" s="725"/>
      <c r="C5" s="561"/>
      <c r="D5" s="564"/>
      <c r="E5" s="563"/>
      <c r="F5" s="560"/>
      <c r="G5" s="560"/>
      <c r="H5" s="565"/>
      <c r="I5" s="565"/>
      <c r="J5" s="560"/>
      <c r="K5" s="752" t="s">
        <v>2</v>
      </c>
      <c r="L5" s="753"/>
      <c r="M5" s="754" t="s">
        <v>3</v>
      </c>
      <c r="N5" s="755"/>
      <c r="O5" s="566"/>
      <c r="P5" s="613"/>
      <c r="Q5" s="686"/>
    </row>
    <row r="6" spans="1:18" ht="7.15" customHeight="1" thickBot="1">
      <c r="A6" s="693"/>
      <c r="B6" s="726"/>
      <c r="C6" s="556"/>
      <c r="D6" s="557"/>
      <c r="E6" s="555"/>
      <c r="F6" s="555"/>
      <c r="G6" s="555"/>
      <c r="H6" s="558"/>
      <c r="I6" s="558"/>
      <c r="J6" s="555"/>
      <c r="K6" s="555"/>
      <c r="L6" s="559"/>
      <c r="M6" s="560"/>
      <c r="N6" s="560"/>
      <c r="O6" s="560"/>
      <c r="P6" s="613"/>
      <c r="Q6" s="686"/>
    </row>
    <row r="7" spans="1:18" ht="6" customHeight="1" thickBot="1">
      <c r="A7" s="701"/>
      <c r="B7" s="701"/>
      <c r="C7" s="694"/>
      <c r="D7" s="694"/>
      <c r="E7" s="697"/>
      <c r="F7" s="694"/>
      <c r="G7" s="694"/>
      <c r="H7" s="695"/>
      <c r="I7" s="695"/>
      <c r="J7" s="694"/>
      <c r="K7" s="696"/>
      <c r="L7" s="696"/>
      <c r="M7" s="702"/>
      <c r="N7" s="702"/>
      <c r="O7" s="702"/>
      <c r="P7" s="703"/>
      <c r="Q7" s="704"/>
    </row>
    <row r="8" spans="1:18" ht="143.44999999999999" customHeight="1" thickBot="1">
      <c r="A8" s="722" t="s">
        <v>1401</v>
      </c>
      <c r="B8" s="715" t="s">
        <v>1324</v>
      </c>
      <c r="C8" s="716" t="s">
        <v>1407</v>
      </c>
      <c r="D8" s="716" t="s">
        <v>1408</v>
      </c>
      <c r="E8" s="716" t="s">
        <v>1402</v>
      </c>
      <c r="F8" s="716" t="s">
        <v>1403</v>
      </c>
      <c r="G8" s="717" t="s">
        <v>993</v>
      </c>
      <c r="H8" s="717" t="s">
        <v>1525</v>
      </c>
      <c r="I8" s="717" t="s">
        <v>1526</v>
      </c>
      <c r="J8" s="716" t="s">
        <v>1409</v>
      </c>
      <c r="K8" s="716" t="s">
        <v>160</v>
      </c>
      <c r="L8" s="716" t="s">
        <v>1404</v>
      </c>
      <c r="M8" s="718" t="s">
        <v>973</v>
      </c>
      <c r="N8" s="718" t="s">
        <v>958</v>
      </c>
      <c r="O8" s="718" t="s">
        <v>959</v>
      </c>
      <c r="P8" s="719" t="s">
        <v>1405</v>
      </c>
      <c r="Q8" s="720" t="s">
        <v>1406</v>
      </c>
    </row>
    <row r="9" spans="1:18" ht="38.25" hidden="1" customHeight="1">
      <c r="A9" s="721"/>
      <c r="B9" s="736"/>
      <c r="C9" s="737"/>
      <c r="D9" s="738"/>
      <c r="E9" s="738"/>
      <c r="F9" s="737"/>
      <c r="G9" s="737"/>
      <c r="H9" s="739"/>
      <c r="I9" s="739"/>
      <c r="J9" s="737"/>
      <c r="K9" s="740"/>
      <c r="L9" s="740"/>
      <c r="M9" s="741"/>
      <c r="N9" s="742"/>
      <c r="O9" s="742"/>
      <c r="P9" s="743"/>
      <c r="Q9" s="744"/>
    </row>
    <row r="10" spans="1:18" s="572" customFormat="1" ht="252" customHeight="1">
      <c r="A10" s="678">
        <v>2</v>
      </c>
      <c r="B10" s="745">
        <v>2</v>
      </c>
      <c r="C10" s="746" t="s">
        <v>4</v>
      </c>
      <c r="D10" s="747" t="s">
        <v>1389</v>
      </c>
      <c r="E10" s="748" t="s">
        <v>972</v>
      </c>
      <c r="F10" s="746">
        <v>1</v>
      </c>
      <c r="G10" s="746" t="s">
        <v>185</v>
      </c>
      <c r="H10" s="749">
        <f>62000+26640</f>
        <v>88640</v>
      </c>
      <c r="I10" s="749">
        <f>62000+26640</f>
        <v>88640</v>
      </c>
      <c r="J10" s="746" t="s">
        <v>16</v>
      </c>
      <c r="K10" s="750">
        <v>46112</v>
      </c>
      <c r="L10" s="750">
        <v>46295</v>
      </c>
      <c r="M10" s="746"/>
      <c r="N10" s="746"/>
      <c r="O10" s="746"/>
      <c r="P10" s="746" t="s">
        <v>1302</v>
      </c>
      <c r="Q10" s="751" t="s">
        <v>1303</v>
      </c>
      <c r="R10" s="571"/>
    </row>
    <row r="11" spans="1:18" ht="183" customHeight="1">
      <c r="A11" s="679">
        <v>1</v>
      </c>
      <c r="B11" s="568">
        <v>6</v>
      </c>
      <c r="C11" s="573" t="s">
        <v>6</v>
      </c>
      <c r="D11" s="575" t="s">
        <v>938</v>
      </c>
      <c r="E11" s="574" t="s">
        <v>205</v>
      </c>
      <c r="F11" s="576">
        <v>24</v>
      </c>
      <c r="G11" s="576" t="s">
        <v>182</v>
      </c>
      <c r="H11" s="671">
        <v>120000</v>
      </c>
      <c r="I11" s="671">
        <v>120000</v>
      </c>
      <c r="J11" s="573" t="s">
        <v>5</v>
      </c>
      <c r="K11" s="570">
        <v>45991</v>
      </c>
      <c r="L11" s="570">
        <v>46053</v>
      </c>
      <c r="M11" s="569"/>
      <c r="N11" s="569"/>
      <c r="O11" s="569"/>
      <c r="P11" s="569" t="s">
        <v>1302</v>
      </c>
      <c r="Q11" s="586" t="s">
        <v>1304</v>
      </c>
      <c r="R11" s="567"/>
    </row>
    <row r="12" spans="1:18" s="572" customFormat="1" ht="144" customHeight="1">
      <c r="A12" s="678">
        <v>5</v>
      </c>
      <c r="B12" s="568">
        <v>9</v>
      </c>
      <c r="C12" s="569" t="s">
        <v>6</v>
      </c>
      <c r="D12" s="577" t="s">
        <v>983</v>
      </c>
      <c r="E12" s="574" t="s">
        <v>200</v>
      </c>
      <c r="F12" s="576">
        <v>2</v>
      </c>
      <c r="G12" s="576" t="s">
        <v>391</v>
      </c>
      <c r="H12" s="578">
        <v>164870</v>
      </c>
      <c r="I12" s="578">
        <v>164870</v>
      </c>
      <c r="J12" s="569" t="s">
        <v>5</v>
      </c>
      <c r="K12" s="570">
        <v>46142</v>
      </c>
      <c r="L12" s="570">
        <v>46173</v>
      </c>
      <c r="M12" s="569"/>
      <c r="N12" s="569"/>
      <c r="O12" s="569"/>
      <c r="P12" s="569" t="s">
        <v>1302</v>
      </c>
      <c r="Q12" s="586" t="s">
        <v>1304</v>
      </c>
      <c r="R12" s="571"/>
    </row>
    <row r="13" spans="1:18" s="572" customFormat="1" ht="95.45" customHeight="1">
      <c r="A13" s="678">
        <v>10</v>
      </c>
      <c r="B13" s="568">
        <v>14</v>
      </c>
      <c r="C13" s="569" t="s">
        <v>6</v>
      </c>
      <c r="D13" s="577" t="s">
        <v>984</v>
      </c>
      <c r="E13" s="574" t="s">
        <v>190</v>
      </c>
      <c r="F13" s="576">
        <v>1</v>
      </c>
      <c r="G13" s="576" t="s">
        <v>392</v>
      </c>
      <c r="H13" s="579">
        <v>48720</v>
      </c>
      <c r="I13" s="579">
        <v>48720</v>
      </c>
      <c r="J13" s="569" t="s">
        <v>5</v>
      </c>
      <c r="K13" s="570">
        <v>46112</v>
      </c>
      <c r="L13" s="570">
        <v>46173</v>
      </c>
      <c r="M13" s="569"/>
      <c r="N13" s="569"/>
      <c r="O13" s="569"/>
      <c r="P13" s="569" t="s">
        <v>1302</v>
      </c>
      <c r="Q13" s="586" t="s">
        <v>1304</v>
      </c>
      <c r="R13" s="571"/>
    </row>
    <row r="14" spans="1:18" s="572" customFormat="1" ht="252.6" customHeight="1">
      <c r="A14" s="678">
        <v>18</v>
      </c>
      <c r="B14" s="568">
        <v>18</v>
      </c>
      <c r="C14" s="569" t="s">
        <v>6</v>
      </c>
      <c r="D14" s="580" t="s">
        <v>991</v>
      </c>
      <c r="E14" s="580" t="s">
        <v>992</v>
      </c>
      <c r="F14" s="576">
        <v>1</v>
      </c>
      <c r="G14" s="576" t="s">
        <v>993</v>
      </c>
      <c r="H14" s="581">
        <v>160000</v>
      </c>
      <c r="I14" s="581">
        <v>160000</v>
      </c>
      <c r="J14" s="569" t="s">
        <v>5</v>
      </c>
      <c r="K14" s="570">
        <v>46112</v>
      </c>
      <c r="L14" s="570">
        <v>46203</v>
      </c>
      <c r="M14" s="569"/>
      <c r="N14" s="569"/>
      <c r="O14" s="569"/>
      <c r="P14" s="569" t="s">
        <v>1302</v>
      </c>
      <c r="Q14" s="586" t="s">
        <v>1304</v>
      </c>
      <c r="R14" s="571"/>
    </row>
    <row r="15" spans="1:18" s="572" customFormat="1" ht="119.45" customHeight="1">
      <c r="A15" s="678">
        <v>23</v>
      </c>
      <c r="B15" s="568">
        <v>23</v>
      </c>
      <c r="C15" s="569" t="s">
        <v>6</v>
      </c>
      <c r="D15" s="574" t="s">
        <v>1002</v>
      </c>
      <c r="E15" s="574" t="s">
        <v>1003</v>
      </c>
      <c r="F15" s="576">
        <v>4</v>
      </c>
      <c r="G15" s="576" t="s">
        <v>987</v>
      </c>
      <c r="H15" s="582">
        <v>98132</v>
      </c>
      <c r="I15" s="582">
        <v>98132</v>
      </c>
      <c r="J15" s="569" t="s">
        <v>5</v>
      </c>
      <c r="K15" s="570">
        <v>46173</v>
      </c>
      <c r="L15" s="570">
        <v>46265</v>
      </c>
      <c r="M15" s="569"/>
      <c r="N15" s="569"/>
      <c r="O15" s="569"/>
      <c r="P15" s="569" t="s">
        <v>1302</v>
      </c>
      <c r="Q15" s="586" t="s">
        <v>1304</v>
      </c>
      <c r="R15" s="571"/>
    </row>
    <row r="16" spans="1:18" s="572" customFormat="1" ht="126.6" customHeight="1">
      <c r="A16" s="678">
        <v>1</v>
      </c>
      <c r="B16" s="568">
        <v>30</v>
      </c>
      <c r="C16" s="569" t="s">
        <v>155</v>
      </c>
      <c r="D16" s="584" t="s">
        <v>769</v>
      </c>
      <c r="E16" s="583" t="s">
        <v>207</v>
      </c>
      <c r="F16" s="569">
        <v>1</v>
      </c>
      <c r="G16" s="569" t="s">
        <v>185</v>
      </c>
      <c r="H16" s="585">
        <v>204552.38</v>
      </c>
      <c r="I16" s="585">
        <v>204552.38</v>
      </c>
      <c r="J16" s="569" t="s">
        <v>16</v>
      </c>
      <c r="K16" s="570">
        <v>45930</v>
      </c>
      <c r="L16" s="570">
        <v>46081</v>
      </c>
      <c r="M16" s="569"/>
      <c r="N16" s="569"/>
      <c r="O16" s="569"/>
      <c r="P16" s="569" t="s">
        <v>1302</v>
      </c>
      <c r="Q16" s="586" t="s">
        <v>1305</v>
      </c>
      <c r="R16" s="571"/>
    </row>
    <row r="17" spans="1:18" s="572" customFormat="1" ht="126.6" customHeight="1">
      <c r="A17" s="678">
        <v>5</v>
      </c>
      <c r="B17" s="568">
        <v>34</v>
      </c>
      <c r="C17" s="569" t="s">
        <v>155</v>
      </c>
      <c r="D17" s="584" t="s">
        <v>1390</v>
      </c>
      <c r="E17" s="583" t="s">
        <v>453</v>
      </c>
      <c r="F17" s="569">
        <v>1</v>
      </c>
      <c r="G17" s="569" t="s">
        <v>185</v>
      </c>
      <c r="H17" s="587">
        <f>100000+10000+5840</f>
        <v>115840</v>
      </c>
      <c r="I17" s="587">
        <f>100000+10000+5840</f>
        <v>115840</v>
      </c>
      <c r="J17" s="569" t="s">
        <v>5</v>
      </c>
      <c r="K17" s="570">
        <v>45991</v>
      </c>
      <c r="L17" s="570">
        <v>46173</v>
      </c>
      <c r="M17" s="569"/>
      <c r="N17" s="573"/>
      <c r="O17" s="569"/>
      <c r="P17" s="569" t="s">
        <v>1302</v>
      </c>
      <c r="Q17" s="586" t="s">
        <v>1303</v>
      </c>
      <c r="R17" s="571"/>
    </row>
    <row r="18" spans="1:18" s="572" customFormat="1" ht="274.89999999999998" customHeight="1">
      <c r="A18" s="678">
        <v>1</v>
      </c>
      <c r="B18" s="568">
        <v>36</v>
      </c>
      <c r="C18" s="569" t="s">
        <v>165</v>
      </c>
      <c r="D18" s="584" t="s">
        <v>458</v>
      </c>
      <c r="E18" s="583" t="s">
        <v>459</v>
      </c>
      <c r="F18" s="569">
        <v>1</v>
      </c>
      <c r="G18" s="569" t="s">
        <v>460</v>
      </c>
      <c r="H18" s="588">
        <v>178513</v>
      </c>
      <c r="I18" s="588">
        <v>178513</v>
      </c>
      <c r="J18" s="569" t="s">
        <v>5</v>
      </c>
      <c r="K18" s="570">
        <v>46081</v>
      </c>
      <c r="L18" s="570">
        <v>46265</v>
      </c>
      <c r="M18" s="569"/>
      <c r="N18" s="569"/>
      <c r="O18" s="569"/>
      <c r="P18" s="569" t="s">
        <v>1302</v>
      </c>
      <c r="Q18" s="586" t="s">
        <v>1304</v>
      </c>
      <c r="R18" s="571"/>
    </row>
    <row r="19" spans="1:18" s="572" customFormat="1" ht="86.45" customHeight="1">
      <c r="A19" s="678">
        <v>2</v>
      </c>
      <c r="B19" s="568">
        <v>37</v>
      </c>
      <c r="C19" s="569" t="s">
        <v>165</v>
      </c>
      <c r="D19" s="584" t="s">
        <v>370</v>
      </c>
      <c r="E19" s="583" t="s">
        <v>371</v>
      </c>
      <c r="F19" s="569">
        <v>1</v>
      </c>
      <c r="G19" s="569" t="s">
        <v>461</v>
      </c>
      <c r="H19" s="585">
        <v>11037</v>
      </c>
      <c r="I19" s="585">
        <v>11037</v>
      </c>
      <c r="J19" s="573" t="s">
        <v>5</v>
      </c>
      <c r="K19" s="570">
        <v>46081</v>
      </c>
      <c r="L19" s="570">
        <v>46356</v>
      </c>
      <c r="M19" s="569"/>
      <c r="N19" s="569"/>
      <c r="O19" s="569"/>
      <c r="P19" s="569" t="s">
        <v>1302</v>
      </c>
      <c r="Q19" s="586" t="s">
        <v>1303</v>
      </c>
      <c r="R19" s="571"/>
    </row>
    <row r="20" spans="1:18" ht="136.9" customHeight="1">
      <c r="A20" s="679">
        <v>1</v>
      </c>
      <c r="B20" s="568">
        <v>38</v>
      </c>
      <c r="C20" s="573" t="s">
        <v>163</v>
      </c>
      <c r="D20" s="590" t="s">
        <v>783</v>
      </c>
      <c r="E20" s="589" t="s">
        <v>215</v>
      </c>
      <c r="F20" s="569">
        <v>579.70000000000005</v>
      </c>
      <c r="G20" s="569" t="s">
        <v>781</v>
      </c>
      <c r="H20" s="588">
        <v>47567</v>
      </c>
      <c r="I20" s="588">
        <v>47567</v>
      </c>
      <c r="J20" s="573" t="s">
        <v>5</v>
      </c>
      <c r="K20" s="570">
        <v>46265</v>
      </c>
      <c r="L20" s="570">
        <v>46387</v>
      </c>
      <c r="M20" s="569"/>
      <c r="N20" s="569"/>
      <c r="O20" s="569"/>
      <c r="P20" s="569" t="s">
        <v>217</v>
      </c>
      <c r="Q20" s="586" t="s">
        <v>1303</v>
      </c>
      <c r="R20" s="567"/>
    </row>
    <row r="21" spans="1:18" s="572" customFormat="1" ht="102" customHeight="1">
      <c r="A21" s="678">
        <v>1</v>
      </c>
      <c r="B21" s="568">
        <v>39</v>
      </c>
      <c r="C21" s="569" t="s">
        <v>976</v>
      </c>
      <c r="D21" s="584" t="s">
        <v>462</v>
      </c>
      <c r="E21" s="584" t="s">
        <v>1387</v>
      </c>
      <c r="F21" s="569">
        <v>1</v>
      </c>
      <c r="G21" s="569" t="s">
        <v>185</v>
      </c>
      <c r="H21" s="585">
        <v>151000</v>
      </c>
      <c r="I21" s="585">
        <v>62916.66</v>
      </c>
      <c r="J21" s="569" t="s">
        <v>11</v>
      </c>
      <c r="K21" s="570">
        <v>46173</v>
      </c>
      <c r="L21" s="570">
        <v>46265</v>
      </c>
      <c r="M21" s="569"/>
      <c r="N21" s="569"/>
      <c r="O21" s="569"/>
      <c r="P21" s="569" t="s">
        <v>217</v>
      </c>
      <c r="Q21" s="586" t="s">
        <v>1304</v>
      </c>
      <c r="R21" s="571"/>
    </row>
    <row r="22" spans="1:18" s="572" customFormat="1" ht="302.45" customHeight="1">
      <c r="A22" s="678">
        <v>3</v>
      </c>
      <c r="B22" s="568">
        <v>41</v>
      </c>
      <c r="C22" s="569" t="s">
        <v>976</v>
      </c>
      <c r="D22" s="584" t="s">
        <v>1391</v>
      </c>
      <c r="E22" s="583" t="s">
        <v>1345</v>
      </c>
      <c r="F22" s="569">
        <v>1</v>
      </c>
      <c r="G22" s="569" t="s">
        <v>185</v>
      </c>
      <c r="H22" s="585">
        <f>150000+36000</f>
        <v>186000</v>
      </c>
      <c r="I22" s="585">
        <v>73500</v>
      </c>
      <c r="J22" s="569" t="s">
        <v>11</v>
      </c>
      <c r="K22" s="570">
        <v>46142</v>
      </c>
      <c r="L22" s="570">
        <v>46326</v>
      </c>
      <c r="M22" s="569"/>
      <c r="N22" s="569"/>
      <c r="O22" s="569"/>
      <c r="P22" s="569" t="s">
        <v>1346</v>
      </c>
      <c r="Q22" s="586" t="s">
        <v>1347</v>
      </c>
      <c r="R22" s="571"/>
    </row>
    <row r="23" spans="1:18" s="572" customFormat="1" ht="335.45" customHeight="1">
      <c r="A23" s="678"/>
      <c r="B23" s="706" t="s">
        <v>1529</v>
      </c>
      <c r="C23" s="569" t="s">
        <v>13</v>
      </c>
      <c r="D23" s="583" t="s">
        <v>1530</v>
      </c>
      <c r="E23" s="589" t="s">
        <v>1531</v>
      </c>
      <c r="F23" s="573" t="s">
        <v>1532</v>
      </c>
      <c r="G23" s="573" t="s">
        <v>1533</v>
      </c>
      <c r="H23" s="605">
        <v>2000000</v>
      </c>
      <c r="I23" s="605">
        <v>2000000</v>
      </c>
      <c r="J23" s="569" t="s">
        <v>11</v>
      </c>
      <c r="K23" s="570">
        <v>46142</v>
      </c>
      <c r="L23" s="570">
        <v>46356</v>
      </c>
      <c r="M23" s="569"/>
      <c r="N23" s="569"/>
      <c r="O23" s="569"/>
      <c r="P23" s="573" t="s">
        <v>219</v>
      </c>
      <c r="Q23" s="705" t="s">
        <v>1303</v>
      </c>
      <c r="R23" s="571"/>
    </row>
    <row r="24" spans="1:18" s="572" customFormat="1" ht="214.15" customHeight="1">
      <c r="A24" s="678">
        <v>2</v>
      </c>
      <c r="B24" s="568">
        <v>46</v>
      </c>
      <c r="C24" s="569" t="s">
        <v>17</v>
      </c>
      <c r="D24" s="584" t="s">
        <v>466</v>
      </c>
      <c r="E24" s="583" t="s">
        <v>222</v>
      </c>
      <c r="F24" s="569">
        <v>1</v>
      </c>
      <c r="G24" s="583" t="s">
        <v>465</v>
      </c>
      <c r="H24" s="672">
        <v>500000</v>
      </c>
      <c r="I24" s="672">
        <v>500000</v>
      </c>
      <c r="J24" s="569" t="s">
        <v>11</v>
      </c>
      <c r="K24" s="570">
        <v>45991</v>
      </c>
      <c r="L24" s="570">
        <v>46081</v>
      </c>
      <c r="M24" s="569"/>
      <c r="N24" s="569"/>
      <c r="O24" s="569"/>
      <c r="P24" s="569" t="s">
        <v>1057</v>
      </c>
      <c r="Q24" s="586" t="s">
        <v>1303</v>
      </c>
      <c r="R24" s="571"/>
    </row>
    <row r="25" spans="1:18" s="572" customFormat="1" ht="235.9" customHeight="1">
      <c r="A25" s="678">
        <v>2</v>
      </c>
      <c r="B25" s="568">
        <v>48</v>
      </c>
      <c r="C25" s="569" t="s">
        <v>19</v>
      </c>
      <c r="D25" s="584" t="s">
        <v>1040</v>
      </c>
      <c r="E25" s="589" t="s">
        <v>1051</v>
      </c>
      <c r="F25" s="569">
        <v>1000</v>
      </c>
      <c r="G25" s="569" t="s">
        <v>225</v>
      </c>
      <c r="H25" s="587">
        <v>341828</v>
      </c>
      <c r="I25" s="587">
        <v>341828</v>
      </c>
      <c r="J25" s="569" t="s">
        <v>11</v>
      </c>
      <c r="K25" s="570">
        <v>46112</v>
      </c>
      <c r="L25" s="570">
        <v>46234</v>
      </c>
      <c r="M25" s="569"/>
      <c r="N25" s="573"/>
      <c r="O25" s="569"/>
      <c r="P25" s="569" t="s">
        <v>228</v>
      </c>
      <c r="Q25" s="586" t="s">
        <v>1303</v>
      </c>
      <c r="R25" s="571"/>
    </row>
    <row r="26" spans="1:18" ht="196.15" customHeight="1">
      <c r="A26" s="679">
        <v>1</v>
      </c>
      <c r="B26" s="568">
        <v>53</v>
      </c>
      <c r="C26" s="573" t="s">
        <v>20</v>
      </c>
      <c r="D26" s="584" t="s">
        <v>467</v>
      </c>
      <c r="E26" s="583" t="s">
        <v>468</v>
      </c>
      <c r="F26" s="590" t="s">
        <v>867</v>
      </c>
      <c r="G26" s="589" t="s">
        <v>868</v>
      </c>
      <c r="H26" s="588">
        <v>119659</v>
      </c>
      <c r="I26" s="588">
        <v>52365.52</v>
      </c>
      <c r="J26" s="573" t="s">
        <v>11</v>
      </c>
      <c r="K26" s="570">
        <v>46203</v>
      </c>
      <c r="L26" s="570">
        <v>46295</v>
      </c>
      <c r="M26" s="569"/>
      <c r="N26" s="569"/>
      <c r="O26" s="569"/>
      <c r="P26" s="569" t="s">
        <v>1302</v>
      </c>
      <c r="Q26" s="586" t="s">
        <v>1303</v>
      </c>
      <c r="R26" s="567"/>
    </row>
    <row r="27" spans="1:18" ht="134.44999999999999" customHeight="1">
      <c r="A27" s="679">
        <v>2</v>
      </c>
      <c r="B27" s="568">
        <v>54</v>
      </c>
      <c r="C27" s="573" t="s">
        <v>20</v>
      </c>
      <c r="D27" s="590" t="s">
        <v>1392</v>
      </c>
      <c r="E27" s="589" t="s">
        <v>468</v>
      </c>
      <c r="F27" s="569" t="s">
        <v>469</v>
      </c>
      <c r="G27" s="591" t="s">
        <v>185</v>
      </c>
      <c r="H27" s="588">
        <f>406453.7+5000</f>
        <v>411453.7</v>
      </c>
      <c r="I27" s="588">
        <v>142536.44</v>
      </c>
      <c r="J27" s="573" t="s">
        <v>11</v>
      </c>
      <c r="K27" s="570">
        <v>46295</v>
      </c>
      <c r="L27" s="570">
        <v>46387</v>
      </c>
      <c r="M27" s="569"/>
      <c r="N27" s="569"/>
      <c r="O27" s="569"/>
      <c r="P27" s="569" t="s">
        <v>1302</v>
      </c>
      <c r="Q27" s="586" t="s">
        <v>1303</v>
      </c>
      <c r="R27" s="567"/>
    </row>
    <row r="28" spans="1:18" s="572" customFormat="1" ht="130.9" customHeight="1">
      <c r="A28" s="678">
        <v>3</v>
      </c>
      <c r="B28" s="568">
        <v>55</v>
      </c>
      <c r="C28" s="569" t="s">
        <v>20</v>
      </c>
      <c r="D28" s="584" t="s">
        <v>470</v>
      </c>
      <c r="E28" s="583" t="s">
        <v>471</v>
      </c>
      <c r="F28" s="569" t="s">
        <v>472</v>
      </c>
      <c r="G28" s="569" t="s">
        <v>473</v>
      </c>
      <c r="H28" s="585">
        <v>7200</v>
      </c>
      <c r="I28" s="585">
        <v>3017.51</v>
      </c>
      <c r="J28" s="569" t="s">
        <v>11</v>
      </c>
      <c r="K28" s="570">
        <v>46173</v>
      </c>
      <c r="L28" s="570">
        <v>46265</v>
      </c>
      <c r="M28" s="569"/>
      <c r="N28" s="569"/>
      <c r="O28" s="569"/>
      <c r="P28" s="569" t="s">
        <v>1302</v>
      </c>
      <c r="Q28" s="586" t="s">
        <v>1307</v>
      </c>
      <c r="R28" s="571"/>
    </row>
    <row r="29" spans="1:18" s="572" customFormat="1" ht="90" customHeight="1">
      <c r="A29" s="678">
        <v>4</v>
      </c>
      <c r="B29" s="568">
        <v>56</v>
      </c>
      <c r="C29" s="569" t="s">
        <v>20</v>
      </c>
      <c r="D29" s="584" t="s">
        <v>474</v>
      </c>
      <c r="E29" s="583" t="s">
        <v>475</v>
      </c>
      <c r="F29" s="569" t="s">
        <v>469</v>
      </c>
      <c r="G29" s="569" t="s">
        <v>185</v>
      </c>
      <c r="H29" s="588">
        <v>1469870.68</v>
      </c>
      <c r="I29" s="588">
        <v>489956.89</v>
      </c>
      <c r="J29" s="569" t="s">
        <v>11</v>
      </c>
      <c r="K29" s="570">
        <v>46173</v>
      </c>
      <c r="L29" s="570">
        <v>46295</v>
      </c>
      <c r="M29" s="569"/>
      <c r="N29" s="569"/>
      <c r="O29" s="569"/>
      <c r="P29" s="569" t="s">
        <v>1302</v>
      </c>
      <c r="Q29" s="586" t="s">
        <v>1303</v>
      </c>
      <c r="R29" s="571"/>
    </row>
    <row r="30" spans="1:18" ht="102.6" customHeight="1">
      <c r="A30" s="679">
        <v>5</v>
      </c>
      <c r="B30" s="568">
        <v>57</v>
      </c>
      <c r="C30" s="573" t="s">
        <v>20</v>
      </c>
      <c r="D30" s="590" t="s">
        <v>477</v>
      </c>
      <c r="E30" s="589" t="s">
        <v>478</v>
      </c>
      <c r="F30" s="569">
        <v>247</v>
      </c>
      <c r="G30" s="569" t="s">
        <v>487</v>
      </c>
      <c r="H30" s="588">
        <v>23999983.699999999</v>
      </c>
      <c r="I30" s="588">
        <v>10462776.605166666</v>
      </c>
      <c r="J30" s="573" t="s">
        <v>11</v>
      </c>
      <c r="K30" s="570">
        <v>46081</v>
      </c>
      <c r="L30" s="570">
        <v>46142</v>
      </c>
      <c r="M30" s="569"/>
      <c r="N30" s="569"/>
      <c r="O30" s="569"/>
      <c r="P30" s="569" t="s">
        <v>1300</v>
      </c>
      <c r="Q30" s="586" t="s">
        <v>1308</v>
      </c>
      <c r="R30" s="567"/>
    </row>
    <row r="31" spans="1:18" ht="113.45" customHeight="1">
      <c r="A31" s="679">
        <v>7</v>
      </c>
      <c r="B31" s="568">
        <v>58</v>
      </c>
      <c r="C31" s="573" t="s">
        <v>20</v>
      </c>
      <c r="D31" s="584" t="s">
        <v>479</v>
      </c>
      <c r="E31" s="583" t="s">
        <v>480</v>
      </c>
      <c r="F31" s="569">
        <v>62</v>
      </c>
      <c r="G31" s="569" t="s">
        <v>487</v>
      </c>
      <c r="H31" s="588">
        <v>3113601</v>
      </c>
      <c r="I31" s="588">
        <v>864889.16666666663</v>
      </c>
      <c r="J31" s="569" t="s">
        <v>11</v>
      </c>
      <c r="K31" s="570">
        <v>46234</v>
      </c>
      <c r="L31" s="570">
        <v>46295</v>
      </c>
      <c r="M31" s="569"/>
      <c r="N31" s="569"/>
      <c r="O31" s="569"/>
      <c r="P31" s="569" t="s">
        <v>1302</v>
      </c>
      <c r="Q31" s="586" t="s">
        <v>1309</v>
      </c>
      <c r="R31" s="567"/>
    </row>
    <row r="32" spans="1:18" ht="94.9" customHeight="1">
      <c r="A32" s="679">
        <v>9</v>
      </c>
      <c r="B32" s="568">
        <v>59</v>
      </c>
      <c r="C32" s="573" t="s">
        <v>20</v>
      </c>
      <c r="D32" s="590" t="s">
        <v>481</v>
      </c>
      <c r="E32" s="589" t="s">
        <v>480</v>
      </c>
      <c r="F32" s="591">
        <v>43</v>
      </c>
      <c r="G32" s="569" t="s">
        <v>487</v>
      </c>
      <c r="H32" s="592">
        <v>2359329</v>
      </c>
      <c r="I32" s="592">
        <v>83222.31180000001</v>
      </c>
      <c r="J32" s="569" t="s">
        <v>11</v>
      </c>
      <c r="K32" s="570">
        <v>46326</v>
      </c>
      <c r="L32" s="570">
        <v>46387</v>
      </c>
      <c r="M32" s="593"/>
      <c r="N32" s="593"/>
      <c r="O32" s="569"/>
      <c r="P32" s="569" t="s">
        <v>1302</v>
      </c>
      <c r="Q32" s="586" t="s">
        <v>1309</v>
      </c>
      <c r="R32" s="567"/>
    </row>
    <row r="33" spans="1:18" ht="114" customHeight="1">
      <c r="A33" s="679">
        <v>10</v>
      </c>
      <c r="B33" s="568">
        <v>60</v>
      </c>
      <c r="C33" s="573" t="s">
        <v>20</v>
      </c>
      <c r="D33" s="590" t="s">
        <v>483</v>
      </c>
      <c r="E33" s="589" t="s">
        <v>480</v>
      </c>
      <c r="F33" s="591">
        <v>43</v>
      </c>
      <c r="G33" s="569" t="s">
        <v>487</v>
      </c>
      <c r="H33" s="592">
        <v>2296111</v>
      </c>
      <c r="I33" s="592">
        <v>2270161.4790000003</v>
      </c>
      <c r="J33" s="569" t="s">
        <v>11</v>
      </c>
      <c r="K33" s="570">
        <v>46295</v>
      </c>
      <c r="L33" s="570">
        <v>46387</v>
      </c>
      <c r="M33" s="593"/>
      <c r="N33" s="593"/>
      <c r="O33" s="569"/>
      <c r="P33" s="569" t="s">
        <v>1302</v>
      </c>
      <c r="Q33" s="586" t="s">
        <v>1309</v>
      </c>
      <c r="R33" s="567"/>
    </row>
    <row r="34" spans="1:18" ht="114" customHeight="1">
      <c r="A34" s="679">
        <v>11</v>
      </c>
      <c r="B34" s="568">
        <v>61</v>
      </c>
      <c r="C34" s="573" t="s">
        <v>20</v>
      </c>
      <c r="D34" s="590" t="s">
        <v>485</v>
      </c>
      <c r="E34" s="589" t="s">
        <v>480</v>
      </c>
      <c r="F34" s="569">
        <v>236</v>
      </c>
      <c r="G34" s="569" t="s">
        <v>487</v>
      </c>
      <c r="H34" s="588">
        <v>19147949.16</v>
      </c>
      <c r="I34" s="588">
        <v>14155806.937499998</v>
      </c>
      <c r="J34" s="573" t="s">
        <v>11</v>
      </c>
      <c r="K34" s="570">
        <v>46234</v>
      </c>
      <c r="L34" s="570">
        <v>46295</v>
      </c>
      <c r="M34" s="569"/>
      <c r="N34" s="569"/>
      <c r="O34" s="569"/>
      <c r="P34" s="569" t="s">
        <v>1302</v>
      </c>
      <c r="Q34" s="586" t="s">
        <v>1310</v>
      </c>
      <c r="R34" s="567"/>
    </row>
    <row r="35" spans="1:18" ht="91.15" customHeight="1">
      <c r="A35" s="679">
        <v>13</v>
      </c>
      <c r="B35" s="568">
        <v>62</v>
      </c>
      <c r="C35" s="573" t="s">
        <v>20</v>
      </c>
      <c r="D35" s="584" t="s">
        <v>880</v>
      </c>
      <c r="E35" s="589" t="s">
        <v>486</v>
      </c>
      <c r="F35" s="569">
        <v>28</v>
      </c>
      <c r="G35" s="569" t="s">
        <v>487</v>
      </c>
      <c r="H35" s="588">
        <v>3291886</v>
      </c>
      <c r="I35" s="588">
        <v>2871257.9228666667</v>
      </c>
      <c r="J35" s="573" t="s">
        <v>11</v>
      </c>
      <c r="K35" s="570">
        <v>46022</v>
      </c>
      <c r="L35" s="570">
        <v>46081</v>
      </c>
      <c r="M35" s="569"/>
      <c r="N35" s="569"/>
      <c r="O35" s="569"/>
      <c r="P35" s="569" t="s">
        <v>1302</v>
      </c>
      <c r="Q35" s="586" t="s">
        <v>1311</v>
      </c>
      <c r="R35" s="567"/>
    </row>
    <row r="36" spans="1:18" s="572" customFormat="1" ht="111.6" customHeight="1">
      <c r="A36" s="678">
        <v>14</v>
      </c>
      <c r="B36" s="568">
        <v>63</v>
      </c>
      <c r="C36" s="569" t="s">
        <v>20</v>
      </c>
      <c r="D36" s="584" t="s">
        <v>488</v>
      </c>
      <c r="E36" s="583" t="s">
        <v>489</v>
      </c>
      <c r="F36" s="569" t="s">
        <v>490</v>
      </c>
      <c r="G36" s="569" t="s">
        <v>185</v>
      </c>
      <c r="H36" s="588">
        <v>119331</v>
      </c>
      <c r="I36" s="588">
        <v>39496.199999999997</v>
      </c>
      <c r="J36" s="569" t="s">
        <v>11</v>
      </c>
      <c r="K36" s="570">
        <v>46173</v>
      </c>
      <c r="L36" s="570">
        <v>46356</v>
      </c>
      <c r="M36" s="569"/>
      <c r="N36" s="573"/>
      <c r="O36" s="569"/>
      <c r="P36" s="569" t="s">
        <v>1302</v>
      </c>
      <c r="Q36" s="586" t="s">
        <v>1303</v>
      </c>
      <c r="R36" s="571"/>
    </row>
    <row r="37" spans="1:18" ht="81" customHeight="1">
      <c r="A37" s="679">
        <v>15</v>
      </c>
      <c r="B37" s="568">
        <v>64</v>
      </c>
      <c r="C37" s="573" t="s">
        <v>20</v>
      </c>
      <c r="D37" s="584" t="s">
        <v>492</v>
      </c>
      <c r="E37" s="583" t="s">
        <v>244</v>
      </c>
      <c r="F37" s="569">
        <v>12</v>
      </c>
      <c r="G37" s="569" t="s">
        <v>182</v>
      </c>
      <c r="H37" s="588">
        <v>25585.11</v>
      </c>
      <c r="I37" s="588">
        <v>5398.46</v>
      </c>
      <c r="J37" s="569" t="s">
        <v>11</v>
      </c>
      <c r="K37" s="570">
        <v>46173</v>
      </c>
      <c r="L37" s="570">
        <v>46326</v>
      </c>
      <c r="M37" s="569"/>
      <c r="N37" s="573"/>
      <c r="O37" s="569"/>
      <c r="P37" s="569" t="s">
        <v>1302</v>
      </c>
      <c r="Q37" s="586" t="s">
        <v>1303</v>
      </c>
      <c r="R37" s="567"/>
    </row>
    <row r="38" spans="1:18" s="572" customFormat="1" ht="97.15" customHeight="1">
      <c r="A38" s="678">
        <v>17</v>
      </c>
      <c r="B38" s="568">
        <v>65</v>
      </c>
      <c r="C38" s="569" t="s">
        <v>20</v>
      </c>
      <c r="D38" s="584" t="s">
        <v>493</v>
      </c>
      <c r="E38" s="583" t="s">
        <v>494</v>
      </c>
      <c r="F38" s="569" t="s">
        <v>490</v>
      </c>
      <c r="G38" s="569" t="s">
        <v>185</v>
      </c>
      <c r="H38" s="588">
        <v>20950</v>
      </c>
      <c r="I38" s="588">
        <v>3807.11</v>
      </c>
      <c r="J38" s="569" t="s">
        <v>5</v>
      </c>
      <c r="K38" s="570">
        <v>46203</v>
      </c>
      <c r="L38" s="570">
        <v>46326</v>
      </c>
      <c r="M38" s="593"/>
      <c r="N38" s="593"/>
      <c r="O38" s="569"/>
      <c r="P38" s="569" t="s">
        <v>1302</v>
      </c>
      <c r="Q38" s="586" t="s">
        <v>1303</v>
      </c>
      <c r="R38" s="571"/>
    </row>
    <row r="39" spans="1:18" s="572" customFormat="1" ht="125.45" customHeight="1">
      <c r="A39" s="678">
        <v>18</v>
      </c>
      <c r="B39" s="568">
        <v>66</v>
      </c>
      <c r="C39" s="569" t="s">
        <v>20</v>
      </c>
      <c r="D39" s="584" t="s">
        <v>1528</v>
      </c>
      <c r="E39" s="583" t="s">
        <v>1527</v>
      </c>
      <c r="F39" s="569" t="s">
        <v>490</v>
      </c>
      <c r="G39" s="569" t="s">
        <v>185</v>
      </c>
      <c r="H39" s="588">
        <v>20413</v>
      </c>
      <c r="I39" s="588">
        <v>3290.12</v>
      </c>
      <c r="J39" s="569" t="s">
        <v>5</v>
      </c>
      <c r="K39" s="570">
        <v>46234</v>
      </c>
      <c r="L39" s="570">
        <v>46356</v>
      </c>
      <c r="M39" s="569"/>
      <c r="N39" s="569"/>
      <c r="O39" s="569"/>
      <c r="P39" s="569" t="s">
        <v>1302</v>
      </c>
      <c r="Q39" s="586" t="s">
        <v>1303</v>
      </c>
      <c r="R39" s="571"/>
    </row>
    <row r="40" spans="1:18" s="572" customFormat="1" ht="90.6" customHeight="1">
      <c r="A40" s="678">
        <v>19</v>
      </c>
      <c r="B40" s="568">
        <v>67</v>
      </c>
      <c r="C40" s="569" t="s">
        <v>20</v>
      </c>
      <c r="D40" s="584" t="s">
        <v>497</v>
      </c>
      <c r="E40" s="583" t="s">
        <v>498</v>
      </c>
      <c r="F40" s="569">
        <v>2</v>
      </c>
      <c r="G40" s="569" t="s">
        <v>499</v>
      </c>
      <c r="H40" s="594">
        <v>13319</v>
      </c>
      <c r="I40" s="588">
        <v>13319</v>
      </c>
      <c r="J40" s="569" t="s">
        <v>11</v>
      </c>
      <c r="K40" s="570">
        <v>46234</v>
      </c>
      <c r="L40" s="570">
        <v>46356</v>
      </c>
      <c r="M40" s="593"/>
      <c r="N40" s="593"/>
      <c r="O40" s="569"/>
      <c r="P40" s="569" t="s">
        <v>1302</v>
      </c>
      <c r="Q40" s="586" t="s">
        <v>1303</v>
      </c>
      <c r="R40" s="571"/>
    </row>
    <row r="41" spans="1:18" s="572" customFormat="1" ht="97.15" customHeight="1">
      <c r="A41" s="678">
        <v>20</v>
      </c>
      <c r="B41" s="568">
        <v>68</v>
      </c>
      <c r="C41" s="569" t="s">
        <v>20</v>
      </c>
      <c r="D41" s="584" t="s">
        <v>500</v>
      </c>
      <c r="E41" s="583" t="s">
        <v>498</v>
      </c>
      <c r="F41" s="569">
        <v>2</v>
      </c>
      <c r="G41" s="569" t="s">
        <v>501</v>
      </c>
      <c r="H41" s="594">
        <v>43642</v>
      </c>
      <c r="I41" s="588">
        <v>9208.4599999999991</v>
      </c>
      <c r="J41" s="569" t="s">
        <v>11</v>
      </c>
      <c r="K41" s="570">
        <v>46203</v>
      </c>
      <c r="L41" s="570">
        <v>46326</v>
      </c>
      <c r="M41" s="593"/>
      <c r="N41" s="593"/>
      <c r="O41" s="569"/>
      <c r="P41" s="569" t="s">
        <v>1302</v>
      </c>
      <c r="Q41" s="595" t="s">
        <v>1303</v>
      </c>
      <c r="R41" s="571"/>
    </row>
    <row r="42" spans="1:18" s="572" customFormat="1" ht="97.9" customHeight="1">
      <c r="A42" s="678">
        <v>21</v>
      </c>
      <c r="B42" s="568">
        <v>69</v>
      </c>
      <c r="C42" s="569" t="s">
        <v>20</v>
      </c>
      <c r="D42" s="584" t="s">
        <v>502</v>
      </c>
      <c r="E42" s="583" t="s">
        <v>239</v>
      </c>
      <c r="F42" s="569">
        <v>2</v>
      </c>
      <c r="G42" s="569" t="s">
        <v>501</v>
      </c>
      <c r="H42" s="594">
        <v>40316</v>
      </c>
      <c r="I42" s="588">
        <v>40316</v>
      </c>
      <c r="J42" s="569" t="s">
        <v>11</v>
      </c>
      <c r="K42" s="570">
        <v>46203</v>
      </c>
      <c r="L42" s="570">
        <v>46326</v>
      </c>
      <c r="M42" s="569"/>
      <c r="N42" s="569"/>
      <c r="O42" s="569"/>
      <c r="P42" s="569" t="s">
        <v>1302</v>
      </c>
      <c r="Q42" s="586" t="s">
        <v>1303</v>
      </c>
      <c r="R42" s="571"/>
    </row>
    <row r="43" spans="1:18" s="572" customFormat="1" ht="87.6" customHeight="1">
      <c r="A43" s="678">
        <v>22</v>
      </c>
      <c r="B43" s="568">
        <v>70</v>
      </c>
      <c r="C43" s="569" t="s">
        <v>20</v>
      </c>
      <c r="D43" s="584" t="s">
        <v>503</v>
      </c>
      <c r="E43" s="583" t="s">
        <v>498</v>
      </c>
      <c r="F43" s="569">
        <v>2</v>
      </c>
      <c r="G43" s="569" t="s">
        <v>501</v>
      </c>
      <c r="H43" s="594">
        <v>33261</v>
      </c>
      <c r="I43" s="588">
        <v>5167.05</v>
      </c>
      <c r="J43" s="569" t="s">
        <v>11</v>
      </c>
      <c r="K43" s="570">
        <v>46234</v>
      </c>
      <c r="L43" s="570">
        <v>46356</v>
      </c>
      <c r="M43" s="569"/>
      <c r="N43" s="569"/>
      <c r="O43" s="569"/>
      <c r="P43" s="569" t="s">
        <v>1302</v>
      </c>
      <c r="Q43" s="586" t="s">
        <v>1303</v>
      </c>
      <c r="R43" s="571"/>
    </row>
    <row r="44" spans="1:18" ht="180" customHeight="1">
      <c r="A44" s="679">
        <v>23</v>
      </c>
      <c r="B44" s="568">
        <v>71</v>
      </c>
      <c r="C44" s="573" t="s">
        <v>20</v>
      </c>
      <c r="D44" s="590" t="s">
        <v>504</v>
      </c>
      <c r="E44" s="589" t="s">
        <v>237</v>
      </c>
      <c r="F44" s="569">
        <v>18</v>
      </c>
      <c r="G44" s="569" t="s">
        <v>883</v>
      </c>
      <c r="H44" s="594">
        <v>3661643</v>
      </c>
      <c r="I44" s="588">
        <v>0</v>
      </c>
      <c r="J44" s="569" t="s">
        <v>11</v>
      </c>
      <c r="K44" s="570">
        <v>46295</v>
      </c>
      <c r="L44" s="570">
        <v>46387</v>
      </c>
      <c r="M44" s="569"/>
      <c r="N44" s="569"/>
      <c r="O44" s="569"/>
      <c r="P44" s="569" t="s">
        <v>219</v>
      </c>
      <c r="Q44" s="586" t="s">
        <v>1303</v>
      </c>
      <c r="R44" s="567"/>
    </row>
    <row r="45" spans="1:18" ht="182.45" customHeight="1">
      <c r="A45" s="679">
        <v>26</v>
      </c>
      <c r="B45" s="568">
        <v>72</v>
      </c>
      <c r="C45" s="573" t="s">
        <v>20</v>
      </c>
      <c r="D45" s="590" t="s">
        <v>504</v>
      </c>
      <c r="E45" s="589" t="s">
        <v>237</v>
      </c>
      <c r="F45" s="569">
        <v>75</v>
      </c>
      <c r="G45" s="569" t="s">
        <v>883</v>
      </c>
      <c r="H45" s="594">
        <f>7200000+1694674.64+6.24</f>
        <v>8894680.8800000008</v>
      </c>
      <c r="I45" s="594">
        <v>8894680.8800000008</v>
      </c>
      <c r="J45" s="569" t="s">
        <v>11</v>
      </c>
      <c r="K45" s="570">
        <v>45930</v>
      </c>
      <c r="L45" s="570">
        <v>46053</v>
      </c>
      <c r="M45" s="569"/>
      <c r="N45" s="569"/>
      <c r="O45" s="569"/>
      <c r="P45" s="569" t="s">
        <v>219</v>
      </c>
      <c r="Q45" s="586" t="s">
        <v>1303</v>
      </c>
      <c r="R45" s="567"/>
    </row>
    <row r="46" spans="1:18" ht="248.45" customHeight="1">
      <c r="A46" s="678">
        <v>27</v>
      </c>
      <c r="B46" s="568">
        <v>73</v>
      </c>
      <c r="C46" s="573" t="s">
        <v>20</v>
      </c>
      <c r="D46" s="584" t="s">
        <v>1235</v>
      </c>
      <c r="E46" s="589" t="s">
        <v>1296</v>
      </c>
      <c r="F46" s="569">
        <v>4</v>
      </c>
      <c r="G46" s="569" t="s">
        <v>883</v>
      </c>
      <c r="H46" s="588">
        <v>371974.56</v>
      </c>
      <c r="I46" s="588">
        <v>96808.824000000008</v>
      </c>
      <c r="J46" s="569" t="s">
        <v>16</v>
      </c>
      <c r="K46" s="570">
        <v>46234</v>
      </c>
      <c r="L46" s="570">
        <v>46295</v>
      </c>
      <c r="M46" s="569"/>
      <c r="N46" s="569"/>
      <c r="O46" s="569"/>
      <c r="P46" s="569" t="s">
        <v>402</v>
      </c>
      <c r="Q46" s="586" t="s">
        <v>1303</v>
      </c>
      <c r="R46" s="567"/>
    </row>
    <row r="47" spans="1:18" ht="257.45" customHeight="1">
      <c r="A47" s="678">
        <v>28</v>
      </c>
      <c r="B47" s="568">
        <v>74</v>
      </c>
      <c r="C47" s="573" t="s">
        <v>20</v>
      </c>
      <c r="D47" s="584" t="s">
        <v>1236</v>
      </c>
      <c r="E47" s="589" t="s">
        <v>1296</v>
      </c>
      <c r="F47" s="569">
        <v>6</v>
      </c>
      <c r="G47" s="569" t="s">
        <v>883</v>
      </c>
      <c r="H47" s="588">
        <v>557961.84</v>
      </c>
      <c r="I47" s="588">
        <v>249920.4075</v>
      </c>
      <c r="J47" s="569" t="s">
        <v>16</v>
      </c>
      <c r="K47" s="570">
        <v>46173</v>
      </c>
      <c r="L47" s="570">
        <v>46234</v>
      </c>
      <c r="M47" s="569"/>
      <c r="N47" s="569"/>
      <c r="O47" s="569"/>
      <c r="P47" s="569" t="s">
        <v>402</v>
      </c>
      <c r="Q47" s="586" t="s">
        <v>1303</v>
      </c>
      <c r="R47" s="567"/>
    </row>
    <row r="48" spans="1:18" s="572" customFormat="1" ht="132.6" customHeight="1">
      <c r="A48" s="678">
        <v>29</v>
      </c>
      <c r="B48" s="568">
        <v>75</v>
      </c>
      <c r="C48" s="573" t="s">
        <v>20</v>
      </c>
      <c r="D48" s="584" t="s">
        <v>463</v>
      </c>
      <c r="E48" s="583" t="s">
        <v>464</v>
      </c>
      <c r="F48" s="569">
        <v>1</v>
      </c>
      <c r="G48" s="569" t="s">
        <v>465</v>
      </c>
      <c r="H48" s="672">
        <v>745051.56</v>
      </c>
      <c r="I48" s="673" t="s">
        <v>1431</v>
      </c>
      <c r="J48" s="569" t="s">
        <v>11</v>
      </c>
      <c r="K48" s="570">
        <v>46173</v>
      </c>
      <c r="L48" s="570">
        <v>46265</v>
      </c>
      <c r="M48" s="569"/>
      <c r="N48" s="569"/>
      <c r="O48" s="569"/>
      <c r="P48" s="569" t="s">
        <v>1302</v>
      </c>
      <c r="Q48" s="586" t="s">
        <v>1306</v>
      </c>
      <c r="R48" s="571"/>
    </row>
    <row r="49" spans="1:18" s="572" customFormat="1" ht="144" customHeight="1">
      <c r="A49" s="678">
        <v>1</v>
      </c>
      <c r="B49" s="568">
        <v>76</v>
      </c>
      <c r="C49" s="569" t="s">
        <v>21</v>
      </c>
      <c r="D49" s="584" t="s">
        <v>505</v>
      </c>
      <c r="E49" s="583" t="s">
        <v>506</v>
      </c>
      <c r="F49" s="569">
        <v>12</v>
      </c>
      <c r="G49" s="569" t="s">
        <v>182</v>
      </c>
      <c r="H49" s="585">
        <v>47028</v>
      </c>
      <c r="I49" s="585"/>
      <c r="J49" s="569" t="s">
        <v>11</v>
      </c>
      <c r="K49" s="570">
        <v>46081</v>
      </c>
      <c r="L49" s="570">
        <v>46142</v>
      </c>
      <c r="M49" s="569"/>
      <c r="N49" s="569"/>
      <c r="O49" s="569"/>
      <c r="P49" s="569" t="s">
        <v>1302</v>
      </c>
      <c r="Q49" s="586" t="s">
        <v>1312</v>
      </c>
      <c r="R49" s="571"/>
    </row>
    <row r="50" spans="1:18" s="572" customFormat="1" ht="102" customHeight="1">
      <c r="A50" s="678">
        <v>3</v>
      </c>
      <c r="B50" s="568">
        <v>77</v>
      </c>
      <c r="C50" s="569" t="s">
        <v>21</v>
      </c>
      <c r="D50" s="584" t="s">
        <v>507</v>
      </c>
      <c r="E50" s="583" t="s">
        <v>508</v>
      </c>
      <c r="F50" s="569">
        <v>12</v>
      </c>
      <c r="G50" s="569" t="s">
        <v>182</v>
      </c>
      <c r="H50" s="585">
        <v>349562</v>
      </c>
      <c r="I50" s="585"/>
      <c r="J50" s="569" t="s">
        <v>11</v>
      </c>
      <c r="K50" s="570">
        <v>46022</v>
      </c>
      <c r="L50" s="570">
        <v>46081</v>
      </c>
      <c r="M50" s="569"/>
      <c r="N50" s="569"/>
      <c r="O50" s="569"/>
      <c r="P50" s="569" t="s">
        <v>1302</v>
      </c>
      <c r="Q50" s="586" t="s">
        <v>1312</v>
      </c>
      <c r="R50" s="571"/>
    </row>
    <row r="51" spans="1:18" s="572" customFormat="1" ht="100.9" customHeight="1">
      <c r="A51" s="678">
        <v>5</v>
      </c>
      <c r="B51" s="568">
        <v>78</v>
      </c>
      <c r="C51" s="569" t="s">
        <v>21</v>
      </c>
      <c r="D51" s="584" t="s">
        <v>509</v>
      </c>
      <c r="E51" s="583" t="s">
        <v>508</v>
      </c>
      <c r="F51" s="569">
        <v>12</v>
      </c>
      <c r="G51" s="569" t="s">
        <v>182</v>
      </c>
      <c r="H51" s="585">
        <v>18516</v>
      </c>
      <c r="I51" s="585"/>
      <c r="J51" s="569" t="s">
        <v>11</v>
      </c>
      <c r="K51" s="570">
        <v>45991</v>
      </c>
      <c r="L51" s="570">
        <v>46081</v>
      </c>
      <c r="M51" s="569"/>
      <c r="N51" s="569"/>
      <c r="O51" s="569"/>
      <c r="P51" s="569" t="s">
        <v>1302</v>
      </c>
      <c r="Q51" s="586" t="s">
        <v>1312</v>
      </c>
      <c r="R51" s="571"/>
    </row>
    <row r="52" spans="1:18" s="572" customFormat="1" ht="152.44999999999999" customHeight="1">
      <c r="A52" s="678">
        <v>8</v>
      </c>
      <c r="B52" s="568">
        <v>79</v>
      </c>
      <c r="C52" s="569" t="s">
        <v>21</v>
      </c>
      <c r="D52" s="584" t="s">
        <v>510</v>
      </c>
      <c r="E52" s="583" t="s">
        <v>250</v>
      </c>
      <c r="F52" s="569">
        <v>12</v>
      </c>
      <c r="G52" s="569" t="s">
        <v>182</v>
      </c>
      <c r="H52" s="585">
        <f>171305+40983.76</f>
        <v>212288.76</v>
      </c>
      <c r="I52" s="585">
        <v>159216.57</v>
      </c>
      <c r="J52" s="569" t="s">
        <v>11</v>
      </c>
      <c r="K52" s="570">
        <v>46022</v>
      </c>
      <c r="L52" s="570">
        <v>46112</v>
      </c>
      <c r="M52" s="569"/>
      <c r="N52" s="569"/>
      <c r="O52" s="569"/>
      <c r="P52" s="569" t="s">
        <v>1302</v>
      </c>
      <c r="Q52" s="586" t="s">
        <v>1312</v>
      </c>
      <c r="R52" s="571"/>
    </row>
    <row r="53" spans="1:18" s="572" customFormat="1" ht="264.95" customHeight="1">
      <c r="A53" s="678">
        <v>9</v>
      </c>
      <c r="B53" s="568">
        <v>80</v>
      </c>
      <c r="C53" s="569" t="s">
        <v>21</v>
      </c>
      <c r="D53" s="584" t="s">
        <v>511</v>
      </c>
      <c r="E53" s="583" t="s">
        <v>250</v>
      </c>
      <c r="F53" s="569">
        <v>12</v>
      </c>
      <c r="G53" s="569" t="s">
        <v>182</v>
      </c>
      <c r="H53" s="585">
        <v>131600</v>
      </c>
      <c r="I53" s="585"/>
      <c r="J53" s="569" t="s">
        <v>11</v>
      </c>
      <c r="K53" s="570">
        <v>46053</v>
      </c>
      <c r="L53" s="570">
        <v>46112</v>
      </c>
      <c r="M53" s="569"/>
      <c r="N53" s="569"/>
      <c r="O53" s="569"/>
      <c r="P53" s="569" t="s">
        <v>1302</v>
      </c>
      <c r="Q53" s="586" t="s">
        <v>1303</v>
      </c>
      <c r="R53" s="571"/>
    </row>
    <row r="54" spans="1:18" s="572" customFormat="1" ht="292.14999999999998" customHeight="1">
      <c r="A54" s="678">
        <v>10</v>
      </c>
      <c r="B54" s="568">
        <v>81</v>
      </c>
      <c r="C54" s="569" t="s">
        <v>21</v>
      </c>
      <c r="D54" s="584" t="s">
        <v>512</v>
      </c>
      <c r="E54" s="583" t="s">
        <v>513</v>
      </c>
      <c r="F54" s="569">
        <v>12</v>
      </c>
      <c r="G54" s="569" t="s">
        <v>182</v>
      </c>
      <c r="H54" s="585">
        <v>59560</v>
      </c>
      <c r="I54" s="585"/>
      <c r="J54" s="569" t="s">
        <v>11</v>
      </c>
      <c r="K54" s="570">
        <v>46295</v>
      </c>
      <c r="L54" s="570">
        <v>46356</v>
      </c>
      <c r="M54" s="569"/>
      <c r="N54" s="569"/>
      <c r="O54" s="569"/>
      <c r="P54" s="569" t="s">
        <v>1302</v>
      </c>
      <c r="Q54" s="586" t="s">
        <v>1303</v>
      </c>
      <c r="R54" s="571"/>
    </row>
    <row r="55" spans="1:18" s="572" customFormat="1" ht="314.45" customHeight="1">
      <c r="A55" s="678">
        <v>11</v>
      </c>
      <c r="B55" s="568">
        <v>82</v>
      </c>
      <c r="C55" s="569" t="s">
        <v>21</v>
      </c>
      <c r="D55" s="584" t="s">
        <v>514</v>
      </c>
      <c r="E55" s="583" t="s">
        <v>364</v>
      </c>
      <c r="F55" s="569">
        <v>12</v>
      </c>
      <c r="G55" s="569" t="s">
        <v>182</v>
      </c>
      <c r="H55" s="585">
        <v>79667</v>
      </c>
      <c r="I55" s="585"/>
      <c r="J55" s="569" t="s">
        <v>11</v>
      </c>
      <c r="K55" s="570">
        <v>46295</v>
      </c>
      <c r="L55" s="570">
        <v>46356</v>
      </c>
      <c r="M55" s="569"/>
      <c r="N55" s="569"/>
      <c r="O55" s="569"/>
      <c r="P55" s="569" t="s">
        <v>1302</v>
      </c>
      <c r="Q55" s="586" t="s">
        <v>1303</v>
      </c>
      <c r="R55" s="571"/>
    </row>
    <row r="56" spans="1:18" s="572" customFormat="1" ht="295.14999999999998" customHeight="1">
      <c r="A56" s="678">
        <v>12</v>
      </c>
      <c r="B56" s="568">
        <v>83</v>
      </c>
      <c r="C56" s="569" t="s">
        <v>21</v>
      </c>
      <c r="D56" s="584" t="s">
        <v>515</v>
      </c>
      <c r="E56" s="583" t="s">
        <v>365</v>
      </c>
      <c r="F56" s="569">
        <v>12</v>
      </c>
      <c r="G56" s="569" t="s">
        <v>182</v>
      </c>
      <c r="H56" s="585">
        <v>36479</v>
      </c>
      <c r="I56" s="585"/>
      <c r="J56" s="569" t="s">
        <v>11</v>
      </c>
      <c r="K56" s="570">
        <v>46295</v>
      </c>
      <c r="L56" s="570">
        <v>46356</v>
      </c>
      <c r="M56" s="569"/>
      <c r="N56" s="569"/>
      <c r="O56" s="569"/>
      <c r="P56" s="569" t="s">
        <v>1302</v>
      </c>
      <c r="Q56" s="586" t="s">
        <v>1303</v>
      </c>
      <c r="R56" s="571"/>
    </row>
    <row r="57" spans="1:18" s="572" customFormat="1" ht="273.60000000000002" customHeight="1">
      <c r="A57" s="678">
        <v>13</v>
      </c>
      <c r="B57" s="568">
        <v>84</v>
      </c>
      <c r="C57" s="569" t="s">
        <v>21</v>
      </c>
      <c r="D57" s="584" t="s">
        <v>516</v>
      </c>
      <c r="E57" s="583" t="s">
        <v>366</v>
      </c>
      <c r="F57" s="569">
        <v>12</v>
      </c>
      <c r="G57" s="569" t="s">
        <v>182</v>
      </c>
      <c r="H57" s="585">
        <v>36958</v>
      </c>
      <c r="I57" s="585"/>
      <c r="J57" s="569" t="s">
        <v>11</v>
      </c>
      <c r="K57" s="570">
        <v>46295</v>
      </c>
      <c r="L57" s="570">
        <v>46356</v>
      </c>
      <c r="M57" s="569"/>
      <c r="N57" s="569"/>
      <c r="O57" s="569"/>
      <c r="P57" s="569" t="s">
        <v>1302</v>
      </c>
      <c r="Q57" s="586" t="s">
        <v>1303</v>
      </c>
      <c r="R57" s="571"/>
    </row>
    <row r="58" spans="1:18" ht="330" customHeight="1">
      <c r="A58" s="679">
        <v>15</v>
      </c>
      <c r="B58" s="568">
        <v>85</v>
      </c>
      <c r="C58" s="573" t="s">
        <v>21</v>
      </c>
      <c r="D58" s="584" t="s">
        <v>1550</v>
      </c>
      <c r="E58" s="583" t="s">
        <v>1551</v>
      </c>
      <c r="F58" s="569">
        <f>12+48</f>
        <v>60</v>
      </c>
      <c r="G58" s="569" t="s">
        <v>182</v>
      </c>
      <c r="H58" s="585">
        <f>19904+583636</f>
        <v>603540</v>
      </c>
      <c r="I58" s="585">
        <v>21500</v>
      </c>
      <c r="J58" s="569" t="s">
        <v>11</v>
      </c>
      <c r="K58" s="570">
        <v>46053</v>
      </c>
      <c r="L58" s="570">
        <v>46234</v>
      </c>
      <c r="M58" s="569"/>
      <c r="N58" s="569"/>
      <c r="O58" s="569"/>
      <c r="P58" s="569" t="s">
        <v>1302</v>
      </c>
      <c r="Q58" s="586" t="s">
        <v>1303</v>
      </c>
      <c r="R58" s="567"/>
    </row>
    <row r="59" spans="1:18" ht="132.6" customHeight="1">
      <c r="A59" s="679">
        <v>16</v>
      </c>
      <c r="B59" s="568">
        <v>86</v>
      </c>
      <c r="C59" s="573" t="s">
        <v>21</v>
      </c>
      <c r="D59" s="584" t="s">
        <v>890</v>
      </c>
      <c r="E59" s="583" t="s">
        <v>888</v>
      </c>
      <c r="F59" s="569">
        <v>12</v>
      </c>
      <c r="G59" s="569" t="s">
        <v>182</v>
      </c>
      <c r="H59" s="585">
        <v>27498</v>
      </c>
      <c r="I59" s="585"/>
      <c r="J59" s="569" t="s">
        <v>11</v>
      </c>
      <c r="K59" s="570">
        <v>46081</v>
      </c>
      <c r="L59" s="570">
        <v>46142</v>
      </c>
      <c r="M59" s="569"/>
      <c r="N59" s="569"/>
      <c r="O59" s="569"/>
      <c r="P59" s="569" t="s">
        <v>1302</v>
      </c>
      <c r="Q59" s="586" t="s">
        <v>1303</v>
      </c>
      <c r="R59" s="567"/>
    </row>
    <row r="60" spans="1:18" ht="122.45" customHeight="1">
      <c r="A60" s="679">
        <v>17</v>
      </c>
      <c r="B60" s="568">
        <v>87</v>
      </c>
      <c r="C60" s="573" t="s">
        <v>21</v>
      </c>
      <c r="D60" s="590" t="s">
        <v>891</v>
      </c>
      <c r="E60" s="589" t="s">
        <v>892</v>
      </c>
      <c r="F60" s="569">
        <v>12</v>
      </c>
      <c r="G60" s="569" t="s">
        <v>182</v>
      </c>
      <c r="H60" s="588">
        <v>13244</v>
      </c>
      <c r="I60" s="588"/>
      <c r="J60" s="573" t="s">
        <v>11</v>
      </c>
      <c r="K60" s="570">
        <v>46081</v>
      </c>
      <c r="L60" s="570">
        <v>46142</v>
      </c>
      <c r="M60" s="569"/>
      <c r="N60" s="569"/>
      <c r="O60" s="569"/>
      <c r="P60" s="569" t="s">
        <v>1302</v>
      </c>
      <c r="Q60" s="586" t="s">
        <v>1303</v>
      </c>
      <c r="R60" s="567"/>
    </row>
    <row r="61" spans="1:18" ht="204" customHeight="1">
      <c r="A61" s="679">
        <v>18</v>
      </c>
      <c r="B61" s="568">
        <v>88</v>
      </c>
      <c r="C61" s="573" t="s">
        <v>21</v>
      </c>
      <c r="D61" s="590" t="s">
        <v>517</v>
      </c>
      <c r="E61" s="589" t="s">
        <v>518</v>
      </c>
      <c r="F61" s="569">
        <v>12</v>
      </c>
      <c r="G61" s="569" t="s">
        <v>182</v>
      </c>
      <c r="H61" s="588">
        <f>136940+51426.01</f>
        <v>188366.01</v>
      </c>
      <c r="I61" s="588"/>
      <c r="J61" s="573" t="s">
        <v>11</v>
      </c>
      <c r="K61" s="570">
        <v>46053</v>
      </c>
      <c r="L61" s="570">
        <v>46203</v>
      </c>
      <c r="M61" s="569"/>
      <c r="N61" s="569"/>
      <c r="O61" s="569"/>
      <c r="P61" s="569" t="s">
        <v>1302</v>
      </c>
      <c r="Q61" s="586" t="s">
        <v>1303</v>
      </c>
      <c r="R61" s="567"/>
    </row>
    <row r="62" spans="1:18" ht="187.9" customHeight="1">
      <c r="A62" s="679">
        <v>19</v>
      </c>
      <c r="B62" s="568">
        <v>89</v>
      </c>
      <c r="C62" s="573" t="s">
        <v>21</v>
      </c>
      <c r="D62" s="590" t="s">
        <v>519</v>
      </c>
      <c r="E62" s="589" t="s">
        <v>520</v>
      </c>
      <c r="F62" s="569">
        <v>12</v>
      </c>
      <c r="G62" s="569" t="s">
        <v>182</v>
      </c>
      <c r="H62" s="588">
        <f>99319+66663.31</f>
        <v>165982.31</v>
      </c>
      <c r="I62" s="588"/>
      <c r="J62" s="573" t="s">
        <v>11</v>
      </c>
      <c r="K62" s="570">
        <v>46053</v>
      </c>
      <c r="L62" s="570">
        <v>46203</v>
      </c>
      <c r="M62" s="569"/>
      <c r="N62" s="569"/>
      <c r="O62" s="569"/>
      <c r="P62" s="569" t="s">
        <v>1302</v>
      </c>
      <c r="Q62" s="586" t="s">
        <v>1303</v>
      </c>
      <c r="R62" s="567"/>
    </row>
    <row r="63" spans="1:18" ht="178.9" customHeight="1">
      <c r="A63" s="679">
        <v>20</v>
      </c>
      <c r="B63" s="568">
        <v>90</v>
      </c>
      <c r="C63" s="573" t="s">
        <v>21</v>
      </c>
      <c r="D63" s="590" t="s">
        <v>521</v>
      </c>
      <c r="E63" s="589" t="s">
        <v>522</v>
      </c>
      <c r="F63" s="569">
        <v>12</v>
      </c>
      <c r="G63" s="569" t="s">
        <v>182</v>
      </c>
      <c r="H63" s="588">
        <f>79234+15223.57</f>
        <v>94457.57</v>
      </c>
      <c r="I63" s="588"/>
      <c r="J63" s="573" t="s">
        <v>11</v>
      </c>
      <c r="K63" s="570">
        <v>46053</v>
      </c>
      <c r="L63" s="570">
        <v>46203</v>
      </c>
      <c r="M63" s="569"/>
      <c r="N63" s="569"/>
      <c r="O63" s="569"/>
      <c r="P63" s="569" t="s">
        <v>1302</v>
      </c>
      <c r="Q63" s="586" t="s">
        <v>1303</v>
      </c>
      <c r="R63" s="567"/>
    </row>
    <row r="64" spans="1:18" ht="217.15" customHeight="1">
      <c r="A64" s="679">
        <v>21</v>
      </c>
      <c r="B64" s="568">
        <v>91</v>
      </c>
      <c r="C64" s="573" t="s">
        <v>21</v>
      </c>
      <c r="D64" s="590" t="s">
        <v>523</v>
      </c>
      <c r="E64" s="589" t="s">
        <v>524</v>
      </c>
      <c r="F64" s="569">
        <v>12</v>
      </c>
      <c r="G64" s="569" t="s">
        <v>182</v>
      </c>
      <c r="H64" s="588">
        <f>94274+8267.94</f>
        <v>102541.94</v>
      </c>
      <c r="I64" s="588"/>
      <c r="J64" s="573" t="s">
        <v>11</v>
      </c>
      <c r="K64" s="570">
        <v>46053</v>
      </c>
      <c r="L64" s="570">
        <v>46203</v>
      </c>
      <c r="M64" s="569"/>
      <c r="N64" s="569"/>
      <c r="O64" s="569"/>
      <c r="P64" s="569" t="s">
        <v>1302</v>
      </c>
      <c r="Q64" s="586" t="s">
        <v>1303</v>
      </c>
      <c r="R64" s="728"/>
    </row>
    <row r="65" spans="1:18" ht="184.9" customHeight="1">
      <c r="A65" s="679">
        <v>22</v>
      </c>
      <c r="B65" s="568">
        <v>92</v>
      </c>
      <c r="C65" s="573" t="s">
        <v>21</v>
      </c>
      <c r="D65" s="590" t="s">
        <v>525</v>
      </c>
      <c r="E65" s="589" t="s">
        <v>518</v>
      </c>
      <c r="F65" s="569">
        <v>12</v>
      </c>
      <c r="G65" s="569" t="s">
        <v>182</v>
      </c>
      <c r="H65" s="588">
        <f>81546+26596.56</f>
        <v>108142.56</v>
      </c>
      <c r="I65" s="588"/>
      <c r="J65" s="573" t="s">
        <v>11</v>
      </c>
      <c r="K65" s="570">
        <v>46053</v>
      </c>
      <c r="L65" s="570">
        <v>46203</v>
      </c>
      <c r="M65" s="569"/>
      <c r="N65" s="569"/>
      <c r="O65" s="569"/>
      <c r="P65" s="569" t="s">
        <v>1302</v>
      </c>
      <c r="Q65" s="586" t="s">
        <v>1303</v>
      </c>
      <c r="R65" s="567"/>
    </row>
    <row r="66" spans="1:18" ht="183.6" customHeight="1">
      <c r="A66" s="679">
        <v>23</v>
      </c>
      <c r="B66" s="568">
        <v>93</v>
      </c>
      <c r="C66" s="573" t="s">
        <v>21</v>
      </c>
      <c r="D66" s="590" t="s">
        <v>526</v>
      </c>
      <c r="E66" s="589" t="s">
        <v>527</v>
      </c>
      <c r="F66" s="569">
        <v>12</v>
      </c>
      <c r="G66" s="569" t="s">
        <v>182</v>
      </c>
      <c r="H66" s="588">
        <f>89686+10017.32</f>
        <v>99703.32</v>
      </c>
      <c r="I66" s="588"/>
      <c r="J66" s="573" t="s">
        <v>11</v>
      </c>
      <c r="K66" s="570">
        <v>46053</v>
      </c>
      <c r="L66" s="570">
        <v>46203</v>
      </c>
      <c r="M66" s="569"/>
      <c r="N66" s="569"/>
      <c r="O66" s="569"/>
      <c r="P66" s="569" t="s">
        <v>1302</v>
      </c>
      <c r="Q66" s="586" t="s">
        <v>1303</v>
      </c>
      <c r="R66" s="567"/>
    </row>
    <row r="67" spans="1:18" s="572" customFormat="1" ht="185.45" customHeight="1">
      <c r="A67" s="678">
        <v>24</v>
      </c>
      <c r="B67" s="568">
        <v>94</v>
      </c>
      <c r="C67" s="569" t="s">
        <v>21</v>
      </c>
      <c r="D67" s="584" t="s">
        <v>528</v>
      </c>
      <c r="E67" s="583" t="s">
        <v>529</v>
      </c>
      <c r="F67" s="569">
        <v>12</v>
      </c>
      <c r="G67" s="569" t="s">
        <v>182</v>
      </c>
      <c r="H67" s="588">
        <f>103627+25633.47</f>
        <v>129260.47</v>
      </c>
      <c r="I67" s="585"/>
      <c r="J67" s="569" t="s">
        <v>11</v>
      </c>
      <c r="K67" s="570">
        <v>46053</v>
      </c>
      <c r="L67" s="570">
        <v>46203</v>
      </c>
      <c r="M67" s="569"/>
      <c r="N67" s="569"/>
      <c r="O67" s="569"/>
      <c r="P67" s="569" t="s">
        <v>1302</v>
      </c>
      <c r="Q67" s="586" t="s">
        <v>1303</v>
      </c>
      <c r="R67" s="571"/>
    </row>
    <row r="68" spans="1:18" ht="201.6" customHeight="1">
      <c r="A68" s="679">
        <v>25</v>
      </c>
      <c r="B68" s="568">
        <v>95</v>
      </c>
      <c r="C68" s="573" t="s">
        <v>21</v>
      </c>
      <c r="D68" s="590" t="s">
        <v>1416</v>
      </c>
      <c r="E68" s="583" t="s">
        <v>530</v>
      </c>
      <c r="F68" s="569">
        <v>12</v>
      </c>
      <c r="G68" s="569" t="s">
        <v>182</v>
      </c>
      <c r="H68" s="592">
        <f>450560+121534</f>
        <v>572094</v>
      </c>
      <c r="I68" s="592"/>
      <c r="J68" s="569" t="s">
        <v>11</v>
      </c>
      <c r="K68" s="570">
        <v>45961</v>
      </c>
      <c r="L68" s="570">
        <v>46112</v>
      </c>
      <c r="M68" s="569"/>
      <c r="N68" s="569"/>
      <c r="O68" s="569"/>
      <c r="P68" s="569" t="s">
        <v>1302</v>
      </c>
      <c r="Q68" s="586" t="s">
        <v>1303</v>
      </c>
      <c r="R68" s="567"/>
    </row>
    <row r="69" spans="1:18" ht="227.45" customHeight="1">
      <c r="A69" s="679">
        <v>29</v>
      </c>
      <c r="B69" s="568">
        <v>96</v>
      </c>
      <c r="C69" s="573" t="s">
        <v>21</v>
      </c>
      <c r="D69" s="583" t="s">
        <v>1423</v>
      </c>
      <c r="E69" s="583" t="s">
        <v>1159</v>
      </c>
      <c r="F69" s="596">
        <v>60</v>
      </c>
      <c r="G69" s="573" t="s">
        <v>182</v>
      </c>
      <c r="H69" s="592">
        <f>5917380.12+162873.36</f>
        <v>6080253.4800000004</v>
      </c>
      <c r="I69" s="592">
        <v>912038.02</v>
      </c>
      <c r="J69" s="569" t="s">
        <v>11</v>
      </c>
      <c r="K69" s="570">
        <v>46053</v>
      </c>
      <c r="L69" s="570">
        <v>46112</v>
      </c>
      <c r="M69" s="569"/>
      <c r="N69" s="569"/>
      <c r="O69" s="569"/>
      <c r="P69" s="569" t="s">
        <v>402</v>
      </c>
      <c r="Q69" s="586" t="s">
        <v>1303</v>
      </c>
      <c r="R69" s="567"/>
    </row>
    <row r="70" spans="1:18" ht="219" customHeight="1">
      <c r="A70" s="679">
        <v>30</v>
      </c>
      <c r="B70" s="568">
        <v>97</v>
      </c>
      <c r="C70" s="573" t="s">
        <v>21</v>
      </c>
      <c r="D70" s="583" t="s">
        <v>1566</v>
      </c>
      <c r="E70" s="583" t="s">
        <v>1160</v>
      </c>
      <c r="F70" s="596">
        <v>60</v>
      </c>
      <c r="G70" s="573" t="s">
        <v>182</v>
      </c>
      <c r="H70" s="592">
        <v>6143925.5800000001</v>
      </c>
      <c r="I70" s="592">
        <v>904181</v>
      </c>
      <c r="J70" s="569" t="s">
        <v>11</v>
      </c>
      <c r="K70" s="570">
        <v>46053</v>
      </c>
      <c r="L70" s="570">
        <v>46112</v>
      </c>
      <c r="M70" s="569"/>
      <c r="N70" s="569"/>
      <c r="O70" s="569"/>
      <c r="P70" s="569" t="s">
        <v>402</v>
      </c>
      <c r="Q70" s="586" t="s">
        <v>1303</v>
      </c>
      <c r="R70" s="567"/>
    </row>
    <row r="71" spans="1:18" ht="219.6" customHeight="1">
      <c r="A71" s="679">
        <v>31</v>
      </c>
      <c r="B71" s="568">
        <v>98</v>
      </c>
      <c r="C71" s="573" t="s">
        <v>21</v>
      </c>
      <c r="D71" s="583" t="s">
        <v>1424</v>
      </c>
      <c r="E71" s="583" t="s">
        <v>1161</v>
      </c>
      <c r="F71" s="596">
        <v>60</v>
      </c>
      <c r="G71" s="573" t="s">
        <v>182</v>
      </c>
      <c r="H71" s="592">
        <f>6697881.27+142020.23</f>
        <v>6839901.5</v>
      </c>
      <c r="I71" s="592">
        <v>1025985.23</v>
      </c>
      <c r="J71" s="569" t="s">
        <v>11</v>
      </c>
      <c r="K71" s="570">
        <v>46053</v>
      </c>
      <c r="L71" s="570">
        <v>46112</v>
      </c>
      <c r="M71" s="569"/>
      <c r="N71" s="569"/>
      <c r="O71" s="569"/>
      <c r="P71" s="569" t="s">
        <v>402</v>
      </c>
      <c r="Q71" s="586" t="s">
        <v>1303</v>
      </c>
      <c r="R71" s="567"/>
    </row>
    <row r="72" spans="1:18" ht="220.15" customHeight="1">
      <c r="A72" s="679">
        <v>32</v>
      </c>
      <c r="B72" s="568">
        <v>99</v>
      </c>
      <c r="C72" s="573" t="s">
        <v>21</v>
      </c>
      <c r="D72" s="583" t="s">
        <v>1425</v>
      </c>
      <c r="E72" s="583" t="s">
        <v>1162</v>
      </c>
      <c r="F72" s="596">
        <v>60</v>
      </c>
      <c r="G72" s="573" t="s">
        <v>182</v>
      </c>
      <c r="H72" s="592">
        <f>5906788.71+115971.28</f>
        <v>6022759.9900000002</v>
      </c>
      <c r="I72" s="592">
        <v>903414</v>
      </c>
      <c r="J72" s="569" t="s">
        <v>11</v>
      </c>
      <c r="K72" s="570">
        <v>46053</v>
      </c>
      <c r="L72" s="570">
        <v>46112</v>
      </c>
      <c r="M72" s="569"/>
      <c r="N72" s="569"/>
      <c r="O72" s="569"/>
      <c r="P72" s="569" t="s">
        <v>402</v>
      </c>
      <c r="Q72" s="586" t="s">
        <v>1303</v>
      </c>
      <c r="R72" s="567"/>
    </row>
    <row r="73" spans="1:18" ht="214.9" customHeight="1">
      <c r="A73" s="679">
        <v>33</v>
      </c>
      <c r="B73" s="568">
        <v>100</v>
      </c>
      <c r="C73" s="573" t="s">
        <v>21</v>
      </c>
      <c r="D73" s="583" t="s">
        <v>1426</v>
      </c>
      <c r="E73" s="583" t="s">
        <v>1163</v>
      </c>
      <c r="F73" s="596">
        <v>60</v>
      </c>
      <c r="G73" s="573" t="s">
        <v>182</v>
      </c>
      <c r="H73" s="592">
        <f>6043881.86+58650.7</f>
        <v>6102532.5600000005</v>
      </c>
      <c r="I73" s="592">
        <v>915379.88</v>
      </c>
      <c r="J73" s="569" t="s">
        <v>11</v>
      </c>
      <c r="K73" s="570">
        <v>46053</v>
      </c>
      <c r="L73" s="570">
        <v>46112</v>
      </c>
      <c r="M73" s="569"/>
      <c r="N73" s="569"/>
      <c r="O73" s="569"/>
      <c r="P73" s="569" t="s">
        <v>402</v>
      </c>
      <c r="Q73" s="586" t="s">
        <v>1303</v>
      </c>
      <c r="R73" s="567"/>
    </row>
    <row r="74" spans="1:18" ht="225" customHeight="1">
      <c r="A74" s="679">
        <v>34</v>
      </c>
      <c r="B74" s="568">
        <v>101</v>
      </c>
      <c r="C74" s="573" t="s">
        <v>21</v>
      </c>
      <c r="D74" s="583" t="s">
        <v>1427</v>
      </c>
      <c r="E74" s="583" t="s">
        <v>1164</v>
      </c>
      <c r="F74" s="596">
        <v>60</v>
      </c>
      <c r="G74" s="573" t="s">
        <v>182</v>
      </c>
      <c r="H74" s="592">
        <f>9373019.25+540459.98</f>
        <v>9913479.2300000004</v>
      </c>
      <c r="I74" s="592">
        <v>1487021.88</v>
      </c>
      <c r="J74" s="569" t="s">
        <v>11</v>
      </c>
      <c r="K74" s="570">
        <v>46053</v>
      </c>
      <c r="L74" s="570">
        <v>46112</v>
      </c>
      <c r="M74" s="569"/>
      <c r="N74" s="569"/>
      <c r="O74" s="569"/>
      <c r="P74" s="569" t="s">
        <v>402</v>
      </c>
      <c r="Q74" s="586" t="s">
        <v>1303</v>
      </c>
      <c r="R74" s="567"/>
    </row>
    <row r="75" spans="1:18" ht="215.45" customHeight="1">
      <c r="A75" s="679">
        <v>35</v>
      </c>
      <c r="B75" s="568">
        <v>102</v>
      </c>
      <c r="C75" s="573" t="s">
        <v>21</v>
      </c>
      <c r="D75" s="583" t="s">
        <v>1428</v>
      </c>
      <c r="E75" s="583" t="s">
        <v>1165</v>
      </c>
      <c r="F75" s="596">
        <v>60</v>
      </c>
      <c r="G75" s="573" t="s">
        <v>182</v>
      </c>
      <c r="H75" s="592">
        <f>9399678.42+526033.92</f>
        <v>9925712.3399999999</v>
      </c>
      <c r="I75" s="592">
        <v>1488856.85</v>
      </c>
      <c r="J75" s="569" t="s">
        <v>11</v>
      </c>
      <c r="K75" s="570">
        <v>46053</v>
      </c>
      <c r="L75" s="570">
        <v>46112</v>
      </c>
      <c r="M75" s="569"/>
      <c r="N75" s="569"/>
      <c r="O75" s="569"/>
      <c r="P75" s="569" t="s">
        <v>402</v>
      </c>
      <c r="Q75" s="586" t="s">
        <v>1303</v>
      </c>
      <c r="R75" s="567"/>
    </row>
    <row r="76" spans="1:18" ht="231.75" customHeight="1">
      <c r="A76" s="679">
        <v>36</v>
      </c>
      <c r="B76" s="568">
        <v>103</v>
      </c>
      <c r="C76" s="573" t="s">
        <v>21</v>
      </c>
      <c r="D76" s="583" t="s">
        <v>1429</v>
      </c>
      <c r="E76" s="583" t="s">
        <v>1158</v>
      </c>
      <c r="F76" s="596">
        <v>60</v>
      </c>
      <c r="G76" s="573" t="s">
        <v>182</v>
      </c>
      <c r="H76" s="592">
        <v>6637021.6799999997</v>
      </c>
      <c r="I76" s="592">
        <v>994403.12</v>
      </c>
      <c r="J76" s="569" t="s">
        <v>11</v>
      </c>
      <c r="K76" s="570">
        <v>46053</v>
      </c>
      <c r="L76" s="570">
        <v>46112</v>
      </c>
      <c r="M76" s="569"/>
      <c r="N76" s="569"/>
      <c r="O76" s="569"/>
      <c r="P76" s="569" t="s">
        <v>402</v>
      </c>
      <c r="Q76" s="586" t="s">
        <v>1303</v>
      </c>
      <c r="R76" s="567"/>
    </row>
    <row r="77" spans="1:18" ht="113.25" customHeight="1">
      <c r="A77" s="679"/>
      <c r="B77" s="568" t="s">
        <v>1552</v>
      </c>
      <c r="C77" s="573" t="s">
        <v>21</v>
      </c>
      <c r="D77" s="583" t="s">
        <v>1553</v>
      </c>
      <c r="E77" s="583" t="s">
        <v>508</v>
      </c>
      <c r="F77" s="596">
        <v>30</v>
      </c>
      <c r="G77" s="573" t="s">
        <v>182</v>
      </c>
      <c r="H77" s="592">
        <v>738637.5</v>
      </c>
      <c r="I77" s="592"/>
      <c r="J77" s="569" t="s">
        <v>11</v>
      </c>
      <c r="K77" s="570">
        <v>45930</v>
      </c>
      <c r="L77" s="570">
        <v>46053</v>
      </c>
      <c r="M77" s="569"/>
      <c r="N77" s="569"/>
      <c r="O77" s="569"/>
      <c r="P77" s="569" t="s">
        <v>1554</v>
      </c>
      <c r="Q77" s="586" t="s">
        <v>1555</v>
      </c>
      <c r="R77" s="567"/>
    </row>
    <row r="78" spans="1:18" ht="175.9" customHeight="1">
      <c r="A78" s="679">
        <v>1</v>
      </c>
      <c r="B78" s="568">
        <v>104</v>
      </c>
      <c r="C78" s="573" t="s">
        <v>135</v>
      </c>
      <c r="D78" s="590" t="s">
        <v>896</v>
      </c>
      <c r="E78" s="583" t="s">
        <v>269</v>
      </c>
      <c r="F78" s="569">
        <v>80</v>
      </c>
      <c r="G78" s="569" t="s">
        <v>178</v>
      </c>
      <c r="H78" s="597">
        <v>130000</v>
      </c>
      <c r="I78" s="597">
        <v>130000</v>
      </c>
      <c r="J78" s="569" t="s">
        <v>11</v>
      </c>
      <c r="K78" s="570">
        <v>46112</v>
      </c>
      <c r="L78" s="570">
        <v>46295</v>
      </c>
      <c r="M78" s="569"/>
      <c r="N78" s="569"/>
      <c r="O78" s="569"/>
      <c r="P78" s="569" t="s">
        <v>1301</v>
      </c>
      <c r="Q78" s="586" t="s">
        <v>1303</v>
      </c>
      <c r="R78" s="567"/>
    </row>
    <row r="79" spans="1:18" s="572" customFormat="1" ht="165" customHeight="1">
      <c r="A79" s="678">
        <v>2</v>
      </c>
      <c r="B79" s="568">
        <v>106</v>
      </c>
      <c r="C79" s="569" t="s">
        <v>22</v>
      </c>
      <c r="D79" s="584" t="s">
        <v>1393</v>
      </c>
      <c r="E79" s="583" t="s">
        <v>1246</v>
      </c>
      <c r="F79" s="569">
        <v>1</v>
      </c>
      <c r="G79" s="569" t="s">
        <v>185</v>
      </c>
      <c r="H79" s="674">
        <f>15678+504415</f>
        <v>520093</v>
      </c>
      <c r="I79" s="674">
        <f>15678+504415</f>
        <v>520093</v>
      </c>
      <c r="J79" s="569" t="s">
        <v>11</v>
      </c>
      <c r="K79" s="570"/>
      <c r="L79" s="570"/>
      <c r="M79" s="569"/>
      <c r="N79" s="569"/>
      <c r="O79" s="569"/>
      <c r="P79" s="569" t="s">
        <v>228</v>
      </c>
      <c r="Q79" s="586" t="s">
        <v>1303</v>
      </c>
      <c r="R79" s="571"/>
    </row>
    <row r="80" spans="1:18" s="572" customFormat="1" ht="163.15" customHeight="1">
      <c r="A80" s="678">
        <v>4</v>
      </c>
      <c r="B80" s="568">
        <v>108</v>
      </c>
      <c r="C80" s="569" t="s">
        <v>22</v>
      </c>
      <c r="D80" s="584" t="s">
        <v>406</v>
      </c>
      <c r="E80" s="583" t="s">
        <v>1246</v>
      </c>
      <c r="F80" s="569">
        <v>1</v>
      </c>
      <c r="G80" s="569" t="s">
        <v>185</v>
      </c>
      <c r="H80" s="674">
        <v>125412</v>
      </c>
      <c r="I80" s="674">
        <v>125412</v>
      </c>
      <c r="J80" s="569" t="s">
        <v>16</v>
      </c>
      <c r="K80" s="570"/>
      <c r="L80" s="570"/>
      <c r="M80" s="569"/>
      <c r="N80" s="569"/>
      <c r="O80" s="569"/>
      <c r="P80" s="569" t="s">
        <v>228</v>
      </c>
      <c r="Q80" s="586" t="s">
        <v>1303</v>
      </c>
      <c r="R80" s="571"/>
    </row>
    <row r="81" spans="1:18" ht="96.6" customHeight="1">
      <c r="A81" s="679">
        <v>28</v>
      </c>
      <c r="B81" s="568">
        <v>110</v>
      </c>
      <c r="C81" s="573" t="s">
        <v>22</v>
      </c>
      <c r="D81" s="584" t="s">
        <v>1396</v>
      </c>
      <c r="E81" s="583" t="s">
        <v>756</v>
      </c>
      <c r="F81" s="569">
        <v>1</v>
      </c>
      <c r="G81" s="569" t="s">
        <v>185</v>
      </c>
      <c r="H81" s="674">
        <v>200000</v>
      </c>
      <c r="I81" s="674">
        <v>200000</v>
      </c>
      <c r="J81" s="573" t="s">
        <v>16</v>
      </c>
      <c r="K81" s="570">
        <v>46053</v>
      </c>
      <c r="L81" s="570">
        <v>46142</v>
      </c>
      <c r="M81" s="569"/>
      <c r="N81" s="569"/>
      <c r="O81" s="569"/>
      <c r="P81" s="569" t="s">
        <v>1302</v>
      </c>
      <c r="Q81" s="586" t="s">
        <v>1313</v>
      </c>
      <c r="R81" s="567"/>
    </row>
    <row r="82" spans="1:18" s="572" customFormat="1" ht="93" customHeight="1">
      <c r="A82" s="678">
        <v>10</v>
      </c>
      <c r="B82" s="568">
        <v>114</v>
      </c>
      <c r="C82" s="569" t="s">
        <v>23</v>
      </c>
      <c r="D82" s="584" t="s">
        <v>413</v>
      </c>
      <c r="E82" s="583" t="s">
        <v>278</v>
      </c>
      <c r="F82" s="569">
        <v>1</v>
      </c>
      <c r="G82" s="569" t="s">
        <v>400</v>
      </c>
      <c r="H82" s="675">
        <v>72000</v>
      </c>
      <c r="I82" s="675">
        <v>72000</v>
      </c>
      <c r="J82" s="569" t="s">
        <v>5</v>
      </c>
      <c r="K82" s="570">
        <v>46053</v>
      </c>
      <c r="L82" s="570">
        <v>46112</v>
      </c>
      <c r="M82" s="569"/>
      <c r="N82" s="569"/>
      <c r="O82" s="569"/>
      <c r="P82" s="569" t="s">
        <v>228</v>
      </c>
      <c r="Q82" s="586" t="s">
        <v>1303</v>
      </c>
      <c r="R82" s="571"/>
    </row>
    <row r="83" spans="1:18" s="572" customFormat="1" ht="94.9" customHeight="1">
      <c r="A83" s="678">
        <v>20</v>
      </c>
      <c r="B83" s="568">
        <v>124</v>
      </c>
      <c r="C83" s="569" t="s">
        <v>23</v>
      </c>
      <c r="D83" s="584" t="s">
        <v>416</v>
      </c>
      <c r="E83" s="583" t="s">
        <v>278</v>
      </c>
      <c r="F83" s="569">
        <v>1</v>
      </c>
      <c r="G83" s="569" t="s">
        <v>400</v>
      </c>
      <c r="H83" s="603">
        <v>120000</v>
      </c>
      <c r="I83" s="603">
        <v>120000</v>
      </c>
      <c r="J83" s="569" t="s">
        <v>5</v>
      </c>
      <c r="K83" s="570">
        <v>46295</v>
      </c>
      <c r="L83" s="570">
        <v>46356</v>
      </c>
      <c r="M83" s="569"/>
      <c r="N83" s="569"/>
      <c r="O83" s="569"/>
      <c r="P83" s="569" t="s">
        <v>228</v>
      </c>
      <c r="Q83" s="586" t="s">
        <v>1303</v>
      </c>
      <c r="R83" s="571"/>
    </row>
    <row r="84" spans="1:18" s="572" customFormat="1" ht="141" customHeight="1">
      <c r="A84" s="678">
        <v>22</v>
      </c>
      <c r="B84" s="568">
        <v>125</v>
      </c>
      <c r="C84" s="569" t="s">
        <v>23</v>
      </c>
      <c r="D84" s="584" t="s">
        <v>375</v>
      </c>
      <c r="E84" s="583" t="s">
        <v>275</v>
      </c>
      <c r="F84" s="569">
        <v>1</v>
      </c>
      <c r="G84" s="569" t="s">
        <v>185</v>
      </c>
      <c r="H84" s="603">
        <v>20000</v>
      </c>
      <c r="I84" s="603">
        <v>20000</v>
      </c>
      <c r="J84" s="569" t="s">
        <v>11</v>
      </c>
      <c r="K84" s="570">
        <v>46265</v>
      </c>
      <c r="L84" s="570">
        <v>46326</v>
      </c>
      <c r="M84" s="569"/>
      <c r="N84" s="569"/>
      <c r="O84" s="569"/>
      <c r="P84" s="569" t="s">
        <v>228</v>
      </c>
      <c r="Q84" s="586" t="s">
        <v>1303</v>
      </c>
      <c r="R84" s="571"/>
    </row>
    <row r="85" spans="1:18" s="572" customFormat="1" ht="119.45" customHeight="1">
      <c r="A85" s="678">
        <v>23</v>
      </c>
      <c r="B85" s="568">
        <v>126</v>
      </c>
      <c r="C85" s="569" t="s">
        <v>24</v>
      </c>
      <c r="D85" s="584" t="s">
        <v>376</v>
      </c>
      <c r="E85" s="583" t="s">
        <v>294</v>
      </c>
      <c r="F85" s="569">
        <v>1250</v>
      </c>
      <c r="G85" s="569" t="s">
        <v>419</v>
      </c>
      <c r="H85" s="603">
        <v>53665.29</v>
      </c>
      <c r="I85" s="603">
        <v>53665.29</v>
      </c>
      <c r="J85" s="569" t="s">
        <v>16</v>
      </c>
      <c r="K85" s="570">
        <v>46203</v>
      </c>
      <c r="L85" s="570">
        <v>46295</v>
      </c>
      <c r="M85" s="569"/>
      <c r="N85" s="569"/>
      <c r="O85" s="569"/>
      <c r="P85" s="569" t="s">
        <v>295</v>
      </c>
      <c r="Q85" s="586" t="s">
        <v>1314</v>
      </c>
      <c r="R85" s="571"/>
    </row>
    <row r="86" spans="1:18" s="572" customFormat="1" ht="120.6" customHeight="1">
      <c r="A86" s="678">
        <v>24</v>
      </c>
      <c r="B86" s="568">
        <v>127</v>
      </c>
      <c r="C86" s="569" t="s">
        <v>24</v>
      </c>
      <c r="D86" s="584" t="s">
        <v>420</v>
      </c>
      <c r="E86" s="583" t="s">
        <v>298</v>
      </c>
      <c r="F86" s="569">
        <v>50</v>
      </c>
      <c r="G86" s="569" t="s">
        <v>423</v>
      </c>
      <c r="H86" s="674">
        <v>81320</v>
      </c>
      <c r="I86" s="674">
        <v>81320</v>
      </c>
      <c r="J86" s="569" t="s">
        <v>5</v>
      </c>
      <c r="K86" s="570">
        <v>46112</v>
      </c>
      <c r="L86" s="570">
        <v>46173</v>
      </c>
      <c r="M86" s="569"/>
      <c r="N86" s="569"/>
      <c r="O86" s="569"/>
      <c r="P86" s="569" t="s">
        <v>295</v>
      </c>
      <c r="Q86" s="586" t="s">
        <v>1314</v>
      </c>
      <c r="R86" s="571"/>
    </row>
    <row r="87" spans="1:18" s="572" customFormat="1" ht="211.15" customHeight="1">
      <c r="A87" s="680">
        <v>34</v>
      </c>
      <c r="B87" s="568">
        <v>133</v>
      </c>
      <c r="C87" s="569" t="s">
        <v>24</v>
      </c>
      <c r="D87" s="584" t="s">
        <v>1397</v>
      </c>
      <c r="E87" s="583" t="s">
        <v>1297</v>
      </c>
      <c r="F87" s="598">
        <f>1+1</f>
        <v>2</v>
      </c>
      <c r="G87" s="569" t="s">
        <v>178</v>
      </c>
      <c r="H87" s="676">
        <f>9000+11000</f>
        <v>20000</v>
      </c>
      <c r="I87" s="676">
        <f>9000+11000</f>
        <v>20000</v>
      </c>
      <c r="J87" s="569" t="s">
        <v>5</v>
      </c>
      <c r="K87" s="570">
        <v>46203</v>
      </c>
      <c r="L87" s="570">
        <v>46387</v>
      </c>
      <c r="M87" s="569"/>
      <c r="N87" s="569"/>
      <c r="O87" s="569"/>
      <c r="P87" s="569" t="s">
        <v>1136</v>
      </c>
      <c r="Q87" s="586" t="s">
        <v>1315</v>
      </c>
      <c r="R87" s="571"/>
    </row>
    <row r="88" spans="1:18" s="572" customFormat="1" ht="90" customHeight="1">
      <c r="A88" s="678">
        <v>1</v>
      </c>
      <c r="B88" s="568">
        <v>139</v>
      </c>
      <c r="C88" s="569" t="s">
        <v>26</v>
      </c>
      <c r="D88" s="584" t="s">
        <v>540</v>
      </c>
      <c r="E88" s="583" t="s">
        <v>541</v>
      </c>
      <c r="F88" s="598">
        <v>12</v>
      </c>
      <c r="G88" s="569" t="s">
        <v>182</v>
      </c>
      <c r="H88" s="599">
        <v>2796686</v>
      </c>
      <c r="I88" s="599">
        <f>H88</f>
        <v>2796686</v>
      </c>
      <c r="J88" s="569" t="s">
        <v>11</v>
      </c>
      <c r="K88" s="570">
        <v>45961</v>
      </c>
      <c r="L88" s="570">
        <v>46112</v>
      </c>
      <c r="M88" s="569"/>
      <c r="N88" s="569"/>
      <c r="O88" s="569"/>
      <c r="P88" s="569" t="s">
        <v>1302</v>
      </c>
      <c r="Q88" s="586" t="s">
        <v>1316</v>
      </c>
      <c r="R88" s="571"/>
    </row>
    <row r="89" spans="1:18" s="572" customFormat="1" ht="90" customHeight="1">
      <c r="A89" s="678">
        <v>2</v>
      </c>
      <c r="B89" s="568">
        <v>140</v>
      </c>
      <c r="C89" s="569" t="s">
        <v>26</v>
      </c>
      <c r="D89" s="584" t="s">
        <v>543</v>
      </c>
      <c r="E89" s="583" t="s">
        <v>897</v>
      </c>
      <c r="F89" s="569">
        <v>1</v>
      </c>
      <c r="G89" s="569" t="s">
        <v>185</v>
      </c>
      <c r="H89" s="599">
        <f>115+2694480</f>
        <v>2694595</v>
      </c>
      <c r="I89" s="599">
        <f>H89</f>
        <v>2694595</v>
      </c>
      <c r="J89" s="569" t="s">
        <v>11</v>
      </c>
      <c r="K89" s="570">
        <v>45838</v>
      </c>
      <c r="L89" s="570">
        <v>46053</v>
      </c>
      <c r="M89" s="569"/>
      <c r="N89" s="569"/>
      <c r="O89" s="569"/>
      <c r="P89" s="569" t="s">
        <v>1302</v>
      </c>
      <c r="Q89" s="586" t="s">
        <v>1316</v>
      </c>
      <c r="R89" s="571"/>
    </row>
    <row r="90" spans="1:18" s="600" customFormat="1" ht="134.44999999999999" customHeight="1">
      <c r="A90" s="678">
        <v>3</v>
      </c>
      <c r="B90" s="604">
        <v>141</v>
      </c>
      <c r="C90" s="569" t="s">
        <v>26</v>
      </c>
      <c r="D90" s="584" t="s">
        <v>1398</v>
      </c>
      <c r="E90" s="583" t="s">
        <v>545</v>
      </c>
      <c r="F90" s="569">
        <v>1</v>
      </c>
      <c r="G90" s="569" t="s">
        <v>185</v>
      </c>
      <c r="H90" s="592">
        <v>495680</v>
      </c>
      <c r="I90" s="592">
        <f>H90</f>
        <v>495680</v>
      </c>
      <c r="J90" s="569" t="s">
        <v>16</v>
      </c>
      <c r="K90" s="570">
        <v>46053</v>
      </c>
      <c r="L90" s="570">
        <v>46203</v>
      </c>
      <c r="M90" s="569"/>
      <c r="N90" s="569"/>
      <c r="O90" s="569"/>
      <c r="P90" s="569" t="s">
        <v>1302</v>
      </c>
      <c r="Q90" s="586" t="s">
        <v>1314</v>
      </c>
      <c r="R90" s="566"/>
    </row>
    <row r="91" spans="1:18" s="572" customFormat="1" ht="134.44999999999999" customHeight="1">
      <c r="A91" s="678">
        <v>4</v>
      </c>
      <c r="B91" s="568">
        <v>142</v>
      </c>
      <c r="C91" s="569" t="s">
        <v>26</v>
      </c>
      <c r="D91" s="584" t="s">
        <v>547</v>
      </c>
      <c r="E91" s="583" t="s">
        <v>548</v>
      </c>
      <c r="F91" s="598">
        <v>6500</v>
      </c>
      <c r="G91" s="569" t="s">
        <v>178</v>
      </c>
      <c r="H91" s="599">
        <f>5000*16.63</f>
        <v>83150</v>
      </c>
      <c r="I91" s="599">
        <v>60826</v>
      </c>
      <c r="J91" s="569" t="s">
        <v>5</v>
      </c>
      <c r="K91" s="570">
        <v>45930</v>
      </c>
      <c r="L91" s="570">
        <v>46053</v>
      </c>
      <c r="M91" s="569"/>
      <c r="N91" s="569"/>
      <c r="O91" s="569"/>
      <c r="P91" s="569" t="s">
        <v>1302</v>
      </c>
      <c r="Q91" s="586" t="s">
        <v>1314</v>
      </c>
      <c r="R91" s="571"/>
    </row>
    <row r="92" spans="1:18" s="572" customFormat="1" ht="91.9" customHeight="1">
      <c r="A92" s="678">
        <v>5</v>
      </c>
      <c r="B92" s="604">
        <v>143</v>
      </c>
      <c r="C92" s="569" t="s">
        <v>26</v>
      </c>
      <c r="D92" s="584" t="s">
        <v>1298</v>
      </c>
      <c r="E92" s="583" t="s">
        <v>550</v>
      </c>
      <c r="F92" s="569">
        <v>1</v>
      </c>
      <c r="G92" s="569" t="s">
        <v>185</v>
      </c>
      <c r="H92" s="585">
        <v>1800000</v>
      </c>
      <c r="I92" s="585">
        <v>900000</v>
      </c>
      <c r="J92" s="569" t="s">
        <v>11</v>
      </c>
      <c r="K92" s="570">
        <v>46022</v>
      </c>
      <c r="L92" s="570">
        <v>46081</v>
      </c>
      <c r="M92" s="569"/>
      <c r="N92" s="569"/>
      <c r="O92" s="569"/>
      <c r="P92" s="569" t="s">
        <v>1302</v>
      </c>
      <c r="Q92" s="586" t="s">
        <v>1303</v>
      </c>
      <c r="R92" s="571"/>
    </row>
    <row r="93" spans="1:18" s="572" customFormat="1" ht="45" customHeight="1">
      <c r="A93" s="678" t="s">
        <v>551</v>
      </c>
      <c r="B93" s="604" t="s">
        <v>1433</v>
      </c>
      <c r="C93" s="569" t="s">
        <v>26</v>
      </c>
      <c r="D93" s="584" t="s">
        <v>552</v>
      </c>
      <c r="E93" s="583"/>
      <c r="F93" s="569"/>
      <c r="G93" s="569"/>
      <c r="H93" s="601"/>
      <c r="I93" s="601"/>
      <c r="J93" s="569"/>
      <c r="K93" s="570"/>
      <c r="L93" s="570"/>
      <c r="M93" s="569"/>
      <c r="N93" s="569"/>
      <c r="O93" s="569"/>
      <c r="P93" s="569"/>
      <c r="Q93" s="586"/>
      <c r="R93" s="571"/>
    </row>
    <row r="94" spans="1:18" s="572" customFormat="1" ht="45" customHeight="1">
      <c r="A94" s="678" t="s">
        <v>553</v>
      </c>
      <c r="B94" s="604" t="s">
        <v>1434</v>
      </c>
      <c r="C94" s="569" t="s">
        <v>26</v>
      </c>
      <c r="D94" s="584" t="s">
        <v>554</v>
      </c>
      <c r="E94" s="583"/>
      <c r="F94" s="569"/>
      <c r="G94" s="569"/>
      <c r="H94" s="601"/>
      <c r="I94" s="601"/>
      <c r="J94" s="569"/>
      <c r="K94" s="570"/>
      <c r="L94" s="570"/>
      <c r="M94" s="569"/>
      <c r="N94" s="569"/>
      <c r="O94" s="569"/>
      <c r="P94" s="569"/>
      <c r="Q94" s="586"/>
      <c r="R94" s="571"/>
    </row>
    <row r="95" spans="1:18" s="572" customFormat="1" ht="45" customHeight="1">
      <c r="A95" s="678" t="s">
        <v>555</v>
      </c>
      <c r="B95" s="604" t="s">
        <v>1435</v>
      </c>
      <c r="C95" s="569" t="s">
        <v>26</v>
      </c>
      <c r="D95" s="584" t="s">
        <v>556</v>
      </c>
      <c r="E95" s="583"/>
      <c r="F95" s="569"/>
      <c r="G95" s="569"/>
      <c r="H95" s="601"/>
      <c r="I95" s="601"/>
      <c r="J95" s="569"/>
      <c r="K95" s="570"/>
      <c r="L95" s="570"/>
      <c r="M95" s="569" t="s">
        <v>18</v>
      </c>
      <c r="N95" s="569" t="s">
        <v>51</v>
      </c>
      <c r="O95" s="569" t="s">
        <v>956</v>
      </c>
      <c r="P95" s="569"/>
      <c r="Q95" s="586"/>
      <c r="R95" s="571"/>
    </row>
    <row r="96" spans="1:18" s="572" customFormat="1" ht="45" customHeight="1">
      <c r="A96" s="678" t="s">
        <v>557</v>
      </c>
      <c r="B96" s="604" t="s">
        <v>1436</v>
      </c>
      <c r="C96" s="569" t="s">
        <v>26</v>
      </c>
      <c r="D96" s="584" t="s">
        <v>558</v>
      </c>
      <c r="E96" s="583"/>
      <c r="F96" s="569"/>
      <c r="G96" s="569"/>
      <c r="H96" s="601"/>
      <c r="I96" s="601"/>
      <c r="J96" s="569"/>
      <c r="K96" s="570"/>
      <c r="L96" s="570"/>
      <c r="M96" s="569" t="s">
        <v>18</v>
      </c>
      <c r="N96" s="569" t="s">
        <v>57</v>
      </c>
      <c r="O96" s="569" t="s">
        <v>1546</v>
      </c>
      <c r="P96" s="569"/>
      <c r="Q96" s="586"/>
      <c r="R96" s="571"/>
    </row>
    <row r="97" spans="1:18" s="572" customFormat="1" ht="45" customHeight="1">
      <c r="A97" s="678" t="s">
        <v>559</v>
      </c>
      <c r="B97" s="604" t="s">
        <v>1437</v>
      </c>
      <c r="C97" s="569" t="s">
        <v>26</v>
      </c>
      <c r="D97" s="584" t="s">
        <v>560</v>
      </c>
      <c r="E97" s="583"/>
      <c r="F97" s="569"/>
      <c r="G97" s="569"/>
      <c r="H97" s="601"/>
      <c r="I97" s="601"/>
      <c r="J97" s="569"/>
      <c r="K97" s="570"/>
      <c r="L97" s="570"/>
      <c r="M97" s="569" t="s">
        <v>18</v>
      </c>
      <c r="N97" s="569" t="s">
        <v>57</v>
      </c>
      <c r="O97" s="569" t="s">
        <v>1547</v>
      </c>
      <c r="P97" s="569"/>
      <c r="Q97" s="586"/>
      <c r="R97" s="571"/>
    </row>
    <row r="98" spans="1:18" s="572" customFormat="1" ht="45" customHeight="1">
      <c r="A98" s="678" t="s">
        <v>561</v>
      </c>
      <c r="B98" s="604" t="s">
        <v>1438</v>
      </c>
      <c r="C98" s="569" t="s">
        <v>26</v>
      </c>
      <c r="D98" s="584" t="s">
        <v>901</v>
      </c>
      <c r="E98" s="583"/>
      <c r="F98" s="569"/>
      <c r="G98" s="569"/>
      <c r="H98" s="601"/>
      <c r="I98" s="601"/>
      <c r="J98" s="569"/>
      <c r="K98" s="570"/>
      <c r="L98" s="570"/>
      <c r="M98" s="569"/>
      <c r="N98" s="569"/>
      <c r="O98" s="569"/>
      <c r="P98" s="569"/>
      <c r="Q98" s="586"/>
      <c r="R98" s="571"/>
    </row>
    <row r="99" spans="1:18" s="572" customFormat="1" ht="45" customHeight="1">
      <c r="A99" s="678" t="s">
        <v>562</v>
      </c>
      <c r="B99" s="604" t="s">
        <v>1439</v>
      </c>
      <c r="C99" s="569" t="s">
        <v>26</v>
      </c>
      <c r="D99" s="584" t="s">
        <v>564</v>
      </c>
      <c r="E99" s="583"/>
      <c r="F99" s="569"/>
      <c r="G99" s="569"/>
      <c r="H99" s="601"/>
      <c r="I99" s="601"/>
      <c r="J99" s="569"/>
      <c r="K99" s="570"/>
      <c r="L99" s="570"/>
      <c r="M99" s="569"/>
      <c r="N99" s="569"/>
      <c r="O99" s="569"/>
      <c r="P99" s="569"/>
      <c r="Q99" s="586"/>
      <c r="R99" s="571"/>
    </row>
    <row r="100" spans="1:18" s="572" customFormat="1" ht="45" customHeight="1">
      <c r="A100" s="678" t="s">
        <v>563</v>
      </c>
      <c r="B100" s="604" t="s">
        <v>1440</v>
      </c>
      <c r="C100" s="569" t="s">
        <v>26</v>
      </c>
      <c r="D100" s="584" t="s">
        <v>566</v>
      </c>
      <c r="E100" s="583"/>
      <c r="F100" s="569"/>
      <c r="G100" s="569"/>
      <c r="H100" s="601"/>
      <c r="I100" s="601"/>
      <c r="J100" s="569"/>
      <c r="K100" s="570"/>
      <c r="L100" s="570"/>
      <c r="M100" s="569"/>
      <c r="N100" s="569"/>
      <c r="O100" s="569"/>
      <c r="P100" s="569"/>
      <c r="Q100" s="586"/>
      <c r="R100" s="571"/>
    </row>
    <row r="101" spans="1:18" s="572" customFormat="1" ht="45" customHeight="1">
      <c r="A101" s="678" t="s">
        <v>565</v>
      </c>
      <c r="B101" s="604" t="s">
        <v>1441</v>
      </c>
      <c r="C101" s="569" t="s">
        <v>26</v>
      </c>
      <c r="D101" s="584" t="s">
        <v>900</v>
      </c>
      <c r="E101" s="583"/>
      <c r="F101" s="569"/>
      <c r="G101" s="569"/>
      <c r="H101" s="601"/>
      <c r="I101" s="601"/>
      <c r="J101" s="569"/>
      <c r="K101" s="570"/>
      <c r="L101" s="570"/>
      <c r="M101" s="569"/>
      <c r="N101" s="569"/>
      <c r="O101" s="569"/>
      <c r="P101" s="569"/>
      <c r="Q101" s="586"/>
      <c r="R101" s="571"/>
    </row>
    <row r="102" spans="1:18" s="572" customFormat="1" ht="45" customHeight="1">
      <c r="A102" s="678" t="s">
        <v>567</v>
      </c>
      <c r="B102" s="604" t="s">
        <v>1442</v>
      </c>
      <c r="C102" s="569" t="s">
        <v>26</v>
      </c>
      <c r="D102" s="584" t="s">
        <v>568</v>
      </c>
      <c r="E102" s="583"/>
      <c r="F102" s="569"/>
      <c r="G102" s="569"/>
      <c r="H102" s="601"/>
      <c r="I102" s="601"/>
      <c r="J102" s="569"/>
      <c r="K102" s="570"/>
      <c r="L102" s="570"/>
      <c r="M102" s="569"/>
      <c r="N102" s="569"/>
      <c r="O102" s="569"/>
      <c r="P102" s="569"/>
      <c r="Q102" s="586"/>
      <c r="R102" s="571"/>
    </row>
    <row r="103" spans="1:18" s="572" customFormat="1" ht="45" customHeight="1">
      <c r="A103" s="678" t="s">
        <v>569</v>
      </c>
      <c r="B103" s="604" t="s">
        <v>1443</v>
      </c>
      <c r="C103" s="569" t="s">
        <v>26</v>
      </c>
      <c r="D103" s="584" t="s">
        <v>570</v>
      </c>
      <c r="E103" s="583"/>
      <c r="F103" s="569"/>
      <c r="G103" s="569"/>
      <c r="H103" s="601"/>
      <c r="I103" s="601"/>
      <c r="J103" s="569"/>
      <c r="K103" s="570"/>
      <c r="L103" s="570"/>
      <c r="M103" s="569"/>
      <c r="N103" s="569"/>
      <c r="O103" s="569"/>
      <c r="P103" s="569"/>
      <c r="Q103" s="586"/>
      <c r="R103" s="571"/>
    </row>
    <row r="104" spans="1:18" s="572" customFormat="1" ht="45" customHeight="1">
      <c r="A104" s="678" t="s">
        <v>571</v>
      </c>
      <c r="B104" s="604" t="s">
        <v>1444</v>
      </c>
      <c r="C104" s="569" t="s">
        <v>26</v>
      </c>
      <c r="D104" s="584" t="s">
        <v>572</v>
      </c>
      <c r="E104" s="583"/>
      <c r="F104" s="569"/>
      <c r="G104" s="569"/>
      <c r="H104" s="601"/>
      <c r="I104" s="601"/>
      <c r="J104" s="569"/>
      <c r="K104" s="570"/>
      <c r="L104" s="570"/>
      <c r="M104" s="569" t="s">
        <v>18</v>
      </c>
      <c r="N104" s="569" t="s">
        <v>51</v>
      </c>
      <c r="O104" s="569" t="s">
        <v>956</v>
      </c>
      <c r="P104" s="569"/>
      <c r="Q104" s="586"/>
      <c r="R104" s="571"/>
    </row>
    <row r="105" spans="1:18" s="572" customFormat="1" ht="45" customHeight="1">
      <c r="A105" s="678" t="s">
        <v>573</v>
      </c>
      <c r="B105" s="604" t="s">
        <v>1445</v>
      </c>
      <c r="C105" s="569" t="s">
        <v>26</v>
      </c>
      <c r="D105" s="584" t="s">
        <v>574</v>
      </c>
      <c r="E105" s="583"/>
      <c r="F105" s="569"/>
      <c r="G105" s="569"/>
      <c r="H105" s="601"/>
      <c r="I105" s="601"/>
      <c r="J105" s="569"/>
      <c r="K105" s="570"/>
      <c r="L105" s="570"/>
      <c r="M105" s="569" t="s">
        <v>18</v>
      </c>
      <c r="N105" s="569" t="s">
        <v>51</v>
      </c>
      <c r="O105" s="569" t="s">
        <v>956</v>
      </c>
      <c r="P105" s="569"/>
      <c r="Q105" s="586"/>
      <c r="R105" s="571"/>
    </row>
    <row r="106" spans="1:18" s="572" customFormat="1" ht="45" customHeight="1">
      <c r="A106" s="678" t="s">
        <v>575</v>
      </c>
      <c r="B106" s="604" t="s">
        <v>1446</v>
      </c>
      <c r="C106" s="569" t="s">
        <v>26</v>
      </c>
      <c r="D106" s="584" t="s">
        <v>576</v>
      </c>
      <c r="E106" s="583"/>
      <c r="F106" s="569"/>
      <c r="G106" s="569"/>
      <c r="H106" s="601"/>
      <c r="I106" s="601"/>
      <c r="J106" s="569"/>
      <c r="K106" s="570"/>
      <c r="L106" s="570"/>
      <c r="M106" s="569" t="s">
        <v>18</v>
      </c>
      <c r="N106" s="569" t="s">
        <v>51</v>
      </c>
      <c r="O106" s="569" t="s">
        <v>956</v>
      </c>
      <c r="P106" s="569"/>
      <c r="Q106" s="586"/>
      <c r="R106" s="571"/>
    </row>
    <row r="107" spans="1:18" s="572" customFormat="1" ht="45" customHeight="1">
      <c r="A107" s="678" t="s">
        <v>577</v>
      </c>
      <c r="B107" s="604" t="s">
        <v>1447</v>
      </c>
      <c r="C107" s="569" t="s">
        <v>26</v>
      </c>
      <c r="D107" s="584" t="s">
        <v>578</v>
      </c>
      <c r="E107" s="583"/>
      <c r="F107" s="569"/>
      <c r="G107" s="569"/>
      <c r="H107" s="601"/>
      <c r="I107" s="601"/>
      <c r="J107" s="569"/>
      <c r="K107" s="570"/>
      <c r="L107" s="570"/>
      <c r="M107" s="569" t="s">
        <v>18</v>
      </c>
      <c r="N107" s="569" t="s">
        <v>57</v>
      </c>
      <c r="O107" s="569" t="s">
        <v>1547</v>
      </c>
      <c r="P107" s="569"/>
      <c r="Q107" s="586"/>
      <c r="R107" s="571"/>
    </row>
    <row r="108" spans="1:18" s="572" customFormat="1" ht="45" customHeight="1">
      <c r="A108" s="678" t="s">
        <v>579</v>
      </c>
      <c r="B108" s="604" t="s">
        <v>1448</v>
      </c>
      <c r="C108" s="569" t="s">
        <v>26</v>
      </c>
      <c r="D108" s="584" t="s">
        <v>581</v>
      </c>
      <c r="E108" s="583"/>
      <c r="F108" s="569"/>
      <c r="G108" s="569"/>
      <c r="H108" s="601"/>
      <c r="I108" s="601"/>
      <c r="J108" s="569"/>
      <c r="K108" s="570"/>
      <c r="L108" s="570"/>
      <c r="M108" s="569"/>
      <c r="N108" s="569"/>
      <c r="O108" s="569"/>
      <c r="P108" s="569"/>
      <c r="Q108" s="586"/>
      <c r="R108" s="571"/>
    </row>
    <row r="109" spans="1:18" s="572" customFormat="1" ht="45" customHeight="1">
      <c r="A109" s="678" t="s">
        <v>580</v>
      </c>
      <c r="B109" s="604" t="s">
        <v>1449</v>
      </c>
      <c r="C109" s="569" t="s">
        <v>26</v>
      </c>
      <c r="D109" s="584" t="s">
        <v>583</v>
      </c>
      <c r="E109" s="583"/>
      <c r="F109" s="569"/>
      <c r="G109" s="569"/>
      <c r="H109" s="601"/>
      <c r="I109" s="601"/>
      <c r="J109" s="569"/>
      <c r="K109" s="570"/>
      <c r="L109" s="570"/>
      <c r="M109" s="569"/>
      <c r="N109" s="569"/>
      <c r="O109" s="569"/>
      <c r="P109" s="569"/>
      <c r="Q109" s="586"/>
      <c r="R109" s="571"/>
    </row>
    <row r="110" spans="1:18" s="572" customFormat="1" ht="45" customHeight="1">
      <c r="A110" s="678" t="s">
        <v>582</v>
      </c>
      <c r="B110" s="604" t="s">
        <v>1450</v>
      </c>
      <c r="C110" s="569" t="s">
        <v>26</v>
      </c>
      <c r="D110" s="584" t="s">
        <v>584</v>
      </c>
      <c r="E110" s="583"/>
      <c r="F110" s="569"/>
      <c r="G110" s="569"/>
      <c r="H110" s="601"/>
      <c r="I110" s="601"/>
      <c r="J110" s="569"/>
      <c r="K110" s="570"/>
      <c r="L110" s="570"/>
      <c r="M110" s="569"/>
      <c r="N110" s="569"/>
      <c r="O110" s="569"/>
      <c r="P110" s="569"/>
      <c r="Q110" s="586"/>
      <c r="R110" s="571"/>
    </row>
    <row r="111" spans="1:18" s="572" customFormat="1" ht="45" customHeight="1">
      <c r="A111" s="678" t="s">
        <v>585</v>
      </c>
      <c r="B111" s="604" t="s">
        <v>1451</v>
      </c>
      <c r="C111" s="569" t="s">
        <v>26</v>
      </c>
      <c r="D111" s="584" t="s">
        <v>588</v>
      </c>
      <c r="E111" s="583"/>
      <c r="F111" s="569"/>
      <c r="G111" s="569"/>
      <c r="H111" s="601"/>
      <c r="I111" s="601"/>
      <c r="J111" s="569"/>
      <c r="K111" s="570"/>
      <c r="L111" s="570"/>
      <c r="M111" s="569"/>
      <c r="N111" s="569"/>
      <c r="O111" s="569"/>
      <c r="P111" s="569"/>
      <c r="Q111" s="586"/>
      <c r="R111" s="571"/>
    </row>
    <row r="112" spans="1:18" s="572" customFormat="1" ht="45" customHeight="1">
      <c r="A112" s="678" t="s">
        <v>586</v>
      </c>
      <c r="B112" s="604" t="s">
        <v>1452</v>
      </c>
      <c r="C112" s="569" t="s">
        <v>26</v>
      </c>
      <c r="D112" s="584" t="s">
        <v>902</v>
      </c>
      <c r="E112" s="583"/>
      <c r="F112" s="569"/>
      <c r="G112" s="569"/>
      <c r="H112" s="601"/>
      <c r="I112" s="601"/>
      <c r="J112" s="569"/>
      <c r="K112" s="570"/>
      <c r="L112" s="570"/>
      <c r="M112" s="569"/>
      <c r="N112" s="569"/>
      <c r="O112" s="569"/>
      <c r="P112" s="569"/>
      <c r="Q112" s="586"/>
      <c r="R112" s="571"/>
    </row>
    <row r="113" spans="1:18" s="572" customFormat="1" ht="45" customHeight="1">
      <c r="A113" s="678" t="s">
        <v>587</v>
      </c>
      <c r="B113" s="604" t="s">
        <v>1453</v>
      </c>
      <c r="C113" s="569" t="s">
        <v>26</v>
      </c>
      <c r="D113" s="584" t="s">
        <v>903</v>
      </c>
      <c r="E113" s="583"/>
      <c r="F113" s="569"/>
      <c r="G113" s="569"/>
      <c r="H113" s="601"/>
      <c r="I113" s="601"/>
      <c r="J113" s="569"/>
      <c r="K113" s="570"/>
      <c r="L113" s="570"/>
      <c r="M113" s="569" t="s">
        <v>18</v>
      </c>
      <c r="N113" s="569" t="s">
        <v>51</v>
      </c>
      <c r="O113" s="569" t="s">
        <v>957</v>
      </c>
      <c r="P113" s="569"/>
      <c r="Q113" s="586"/>
      <c r="R113" s="571"/>
    </row>
    <row r="114" spans="1:18" s="572" customFormat="1" ht="45" customHeight="1">
      <c r="A114" s="678" t="s">
        <v>589</v>
      </c>
      <c r="B114" s="604" t="s">
        <v>1454</v>
      </c>
      <c r="C114" s="569" t="s">
        <v>26</v>
      </c>
      <c r="D114" s="584" t="s">
        <v>1078</v>
      </c>
      <c r="E114" s="583"/>
      <c r="F114" s="569"/>
      <c r="G114" s="569"/>
      <c r="H114" s="601"/>
      <c r="I114" s="601"/>
      <c r="J114" s="569"/>
      <c r="K114" s="570"/>
      <c r="L114" s="570"/>
      <c r="M114" s="569"/>
      <c r="N114" s="569"/>
      <c r="O114" s="569"/>
      <c r="P114" s="569"/>
      <c r="Q114" s="586"/>
      <c r="R114" s="571"/>
    </row>
    <row r="115" spans="1:18" s="572" customFormat="1" ht="62.45" customHeight="1">
      <c r="A115" s="678" t="s">
        <v>590</v>
      </c>
      <c r="B115" s="604" t="s">
        <v>1455</v>
      </c>
      <c r="C115" s="569" t="s">
        <v>26</v>
      </c>
      <c r="D115" s="584" t="s">
        <v>592</v>
      </c>
      <c r="E115" s="583"/>
      <c r="F115" s="569"/>
      <c r="G115" s="569"/>
      <c r="H115" s="601"/>
      <c r="I115" s="601"/>
      <c r="J115" s="569"/>
      <c r="K115" s="570"/>
      <c r="L115" s="570"/>
      <c r="M115" s="569" t="s">
        <v>18</v>
      </c>
      <c r="N115" s="569" t="s">
        <v>51</v>
      </c>
      <c r="O115" s="569" t="s">
        <v>957</v>
      </c>
      <c r="P115" s="569"/>
      <c r="Q115" s="586"/>
      <c r="R115" s="571"/>
    </row>
    <row r="116" spans="1:18" s="572" customFormat="1" ht="45" customHeight="1">
      <c r="A116" s="678" t="s">
        <v>591</v>
      </c>
      <c r="B116" s="604" t="s">
        <v>1456</v>
      </c>
      <c r="C116" s="569" t="s">
        <v>26</v>
      </c>
      <c r="D116" s="584" t="s">
        <v>593</v>
      </c>
      <c r="E116" s="583"/>
      <c r="F116" s="569"/>
      <c r="G116" s="569"/>
      <c r="H116" s="601"/>
      <c r="I116" s="601"/>
      <c r="J116" s="569"/>
      <c r="K116" s="570"/>
      <c r="L116" s="570"/>
      <c r="M116" s="569"/>
      <c r="N116" s="569"/>
      <c r="O116" s="569"/>
      <c r="P116" s="569"/>
      <c r="Q116" s="586"/>
      <c r="R116" s="571"/>
    </row>
    <row r="117" spans="1:18" s="572" customFormat="1" ht="45" customHeight="1">
      <c r="A117" s="678"/>
      <c r="B117" s="604" t="s">
        <v>1534</v>
      </c>
      <c r="C117" s="569" t="s">
        <v>26</v>
      </c>
      <c r="D117" s="590" t="s">
        <v>1535</v>
      </c>
      <c r="E117" s="583"/>
      <c r="F117" s="569"/>
      <c r="G117" s="569"/>
      <c r="H117" s="601"/>
      <c r="I117" s="585"/>
      <c r="J117" s="569"/>
      <c r="K117" s="570"/>
      <c r="L117" s="570"/>
      <c r="M117" s="569"/>
      <c r="N117" s="569"/>
      <c r="O117" s="569"/>
      <c r="P117" s="569" t="s">
        <v>1573</v>
      </c>
      <c r="Q117" s="586" t="s">
        <v>1574</v>
      </c>
      <c r="R117" s="571"/>
    </row>
    <row r="118" spans="1:18" s="572" customFormat="1" ht="45" customHeight="1">
      <c r="A118" s="678"/>
      <c r="B118" s="604" t="s">
        <v>1537</v>
      </c>
      <c r="C118" s="569" t="s">
        <v>26</v>
      </c>
      <c r="D118" s="584" t="s">
        <v>1538</v>
      </c>
      <c r="E118" s="583"/>
      <c r="F118" s="569"/>
      <c r="G118" s="569"/>
      <c r="H118" s="601"/>
      <c r="I118" s="601"/>
      <c r="J118" s="569"/>
      <c r="K118" s="570"/>
      <c r="L118" s="570">
        <v>46142</v>
      </c>
      <c r="M118" s="569" t="s">
        <v>18</v>
      </c>
      <c r="N118" s="569" t="s">
        <v>51</v>
      </c>
      <c r="O118" s="99" t="s">
        <v>956</v>
      </c>
      <c r="P118" s="569"/>
      <c r="Q118" s="586"/>
      <c r="R118" s="571"/>
    </row>
    <row r="119" spans="1:18" s="572" customFormat="1" ht="82.9" customHeight="1">
      <c r="A119" s="678">
        <v>6</v>
      </c>
      <c r="B119" s="568">
        <v>144</v>
      </c>
      <c r="C119" s="569" t="s">
        <v>26</v>
      </c>
      <c r="D119" s="584" t="s">
        <v>1299</v>
      </c>
      <c r="E119" s="583" t="s">
        <v>550</v>
      </c>
      <c r="F119" s="569">
        <v>1</v>
      </c>
      <c r="G119" s="569" t="s">
        <v>185</v>
      </c>
      <c r="H119" s="585">
        <v>900000</v>
      </c>
      <c r="I119" s="601">
        <v>450000</v>
      </c>
      <c r="J119" s="569" t="s">
        <v>11</v>
      </c>
      <c r="K119" s="570">
        <v>46053</v>
      </c>
      <c r="L119" s="570">
        <v>46142</v>
      </c>
      <c r="M119" s="569"/>
      <c r="N119" s="569"/>
      <c r="O119" s="569"/>
      <c r="P119" s="569" t="s">
        <v>1302</v>
      </c>
      <c r="Q119" s="586" t="s">
        <v>1303</v>
      </c>
      <c r="R119" s="571"/>
    </row>
    <row r="120" spans="1:18" s="572" customFormat="1" ht="45" customHeight="1">
      <c r="A120" s="678" t="s">
        <v>595</v>
      </c>
      <c r="B120" s="568" t="s">
        <v>1457</v>
      </c>
      <c r="C120" s="569" t="s">
        <v>26</v>
      </c>
      <c r="D120" s="584" t="s">
        <v>596</v>
      </c>
      <c r="E120" s="583"/>
      <c r="F120" s="569"/>
      <c r="G120" s="569"/>
      <c r="H120" s="601"/>
      <c r="I120" s="601"/>
      <c r="J120" s="569"/>
      <c r="K120" s="570"/>
      <c r="L120" s="570"/>
      <c r="M120" s="569"/>
      <c r="N120" s="569"/>
      <c r="O120" s="569"/>
      <c r="P120" s="569"/>
      <c r="Q120" s="586"/>
      <c r="R120" s="571"/>
    </row>
    <row r="121" spans="1:18" s="572" customFormat="1" ht="45" customHeight="1">
      <c r="A121" s="678" t="s">
        <v>597</v>
      </c>
      <c r="B121" s="568" t="s">
        <v>1458</v>
      </c>
      <c r="C121" s="569" t="s">
        <v>26</v>
      </c>
      <c r="D121" s="584" t="s">
        <v>598</v>
      </c>
      <c r="E121" s="583"/>
      <c r="F121" s="569"/>
      <c r="G121" s="569"/>
      <c r="H121" s="601"/>
      <c r="I121" s="601"/>
      <c r="J121" s="569"/>
      <c r="K121" s="570"/>
      <c r="L121" s="570"/>
      <c r="M121" s="569"/>
      <c r="N121" s="569"/>
      <c r="O121" s="569"/>
      <c r="P121" s="569"/>
      <c r="Q121" s="586"/>
      <c r="R121" s="571"/>
    </row>
    <row r="122" spans="1:18" s="572" customFormat="1" ht="45" customHeight="1">
      <c r="A122" s="678" t="s">
        <v>599</v>
      </c>
      <c r="B122" s="568" t="s">
        <v>1459</v>
      </c>
      <c r="C122" s="569" t="s">
        <v>26</v>
      </c>
      <c r="D122" s="584" t="s">
        <v>600</v>
      </c>
      <c r="E122" s="583"/>
      <c r="F122" s="569"/>
      <c r="G122" s="569"/>
      <c r="H122" s="601"/>
      <c r="I122" s="601"/>
      <c r="J122" s="569"/>
      <c r="K122" s="570"/>
      <c r="L122" s="570"/>
      <c r="M122" s="569"/>
      <c r="N122" s="569"/>
      <c r="O122" s="569"/>
      <c r="P122" s="569"/>
      <c r="Q122" s="586"/>
      <c r="R122" s="571"/>
    </row>
    <row r="123" spans="1:18" s="572" customFormat="1" ht="45" customHeight="1">
      <c r="A123" s="678" t="s">
        <v>601</v>
      </c>
      <c r="B123" s="568" t="s">
        <v>1460</v>
      </c>
      <c r="C123" s="569" t="s">
        <v>26</v>
      </c>
      <c r="D123" s="584" t="s">
        <v>602</v>
      </c>
      <c r="E123" s="583"/>
      <c r="F123" s="569"/>
      <c r="G123" s="569"/>
      <c r="H123" s="601"/>
      <c r="I123" s="601"/>
      <c r="J123" s="569"/>
      <c r="K123" s="570"/>
      <c r="L123" s="570"/>
      <c r="M123" s="569"/>
      <c r="N123" s="569"/>
      <c r="O123" s="569"/>
      <c r="P123" s="569"/>
      <c r="Q123" s="586"/>
      <c r="R123" s="571"/>
    </row>
    <row r="124" spans="1:18" s="572" customFormat="1" ht="45" customHeight="1">
      <c r="A124" s="678" t="s">
        <v>603</v>
      </c>
      <c r="B124" s="568" t="s">
        <v>1461</v>
      </c>
      <c r="C124" s="569" t="s">
        <v>26</v>
      </c>
      <c r="D124" s="584" t="s">
        <v>604</v>
      </c>
      <c r="E124" s="583"/>
      <c r="F124" s="569"/>
      <c r="G124" s="569"/>
      <c r="H124" s="601"/>
      <c r="I124" s="601"/>
      <c r="J124" s="569"/>
      <c r="K124" s="570"/>
      <c r="L124" s="570"/>
      <c r="M124" s="569"/>
      <c r="N124" s="569"/>
      <c r="O124" s="569"/>
      <c r="P124" s="569"/>
      <c r="Q124" s="586"/>
      <c r="R124" s="571"/>
    </row>
    <row r="125" spans="1:18" s="572" customFormat="1" ht="45" customHeight="1">
      <c r="A125" s="678" t="s">
        <v>605</v>
      </c>
      <c r="B125" s="568" t="s">
        <v>1462</v>
      </c>
      <c r="C125" s="569" t="s">
        <v>26</v>
      </c>
      <c r="D125" s="584" t="s">
        <v>606</v>
      </c>
      <c r="E125" s="583"/>
      <c r="F125" s="569"/>
      <c r="G125" s="569"/>
      <c r="H125" s="601"/>
      <c r="I125" s="601"/>
      <c r="J125" s="569"/>
      <c r="K125" s="570"/>
      <c r="L125" s="570"/>
      <c r="M125" s="569"/>
      <c r="N125" s="569"/>
      <c r="O125" s="569"/>
      <c r="P125" s="569"/>
      <c r="Q125" s="586"/>
      <c r="R125" s="571"/>
    </row>
    <row r="126" spans="1:18" s="572" customFormat="1" ht="45" customHeight="1">
      <c r="A126" s="678" t="s">
        <v>607</v>
      </c>
      <c r="B126" s="568" t="s">
        <v>1463</v>
      </c>
      <c r="C126" s="569" t="s">
        <v>26</v>
      </c>
      <c r="D126" s="584" t="s">
        <v>608</v>
      </c>
      <c r="E126" s="583"/>
      <c r="F126" s="569"/>
      <c r="G126" s="569"/>
      <c r="H126" s="601"/>
      <c r="I126" s="601"/>
      <c r="J126" s="569"/>
      <c r="K126" s="570"/>
      <c r="L126" s="570"/>
      <c r="M126" s="569"/>
      <c r="N126" s="569"/>
      <c r="O126" s="569"/>
      <c r="P126" s="569"/>
      <c r="Q126" s="586"/>
      <c r="R126" s="571"/>
    </row>
    <row r="127" spans="1:18" s="572" customFormat="1" ht="45" customHeight="1">
      <c r="A127" s="678" t="s">
        <v>609</v>
      </c>
      <c r="B127" s="568" t="s">
        <v>1464</v>
      </c>
      <c r="C127" s="569" t="s">
        <v>26</v>
      </c>
      <c r="D127" s="584" t="s">
        <v>610</v>
      </c>
      <c r="E127" s="583"/>
      <c r="F127" s="569"/>
      <c r="G127" s="569"/>
      <c r="H127" s="601"/>
      <c r="I127" s="601"/>
      <c r="J127" s="569"/>
      <c r="K127" s="570"/>
      <c r="L127" s="570"/>
      <c r="M127" s="569"/>
      <c r="N127" s="569"/>
      <c r="O127" s="569"/>
      <c r="P127" s="569"/>
      <c r="Q127" s="586"/>
      <c r="R127" s="571"/>
    </row>
    <row r="128" spans="1:18" s="572" customFormat="1" ht="45" customHeight="1">
      <c r="A128" s="678" t="s">
        <v>611</v>
      </c>
      <c r="B128" s="568" t="s">
        <v>1465</v>
      </c>
      <c r="C128" s="569" t="s">
        <v>26</v>
      </c>
      <c r="D128" s="584" t="s">
        <v>612</v>
      </c>
      <c r="E128" s="583"/>
      <c r="F128" s="569"/>
      <c r="G128" s="569"/>
      <c r="H128" s="601"/>
      <c r="I128" s="601"/>
      <c r="J128" s="569"/>
      <c r="K128" s="570"/>
      <c r="L128" s="570"/>
      <c r="M128" s="569"/>
      <c r="N128" s="569"/>
      <c r="O128" s="569"/>
      <c r="P128" s="569"/>
      <c r="Q128" s="586"/>
      <c r="R128" s="571"/>
    </row>
    <row r="129" spans="1:18" s="572" customFormat="1" ht="45" customHeight="1">
      <c r="A129" s="678" t="s">
        <v>613</v>
      </c>
      <c r="B129" s="568" t="s">
        <v>1466</v>
      </c>
      <c r="C129" s="569" t="s">
        <v>26</v>
      </c>
      <c r="D129" s="584" t="s">
        <v>614</v>
      </c>
      <c r="E129" s="583"/>
      <c r="F129" s="569"/>
      <c r="G129" s="569"/>
      <c r="H129" s="601"/>
      <c r="I129" s="602"/>
      <c r="J129" s="569"/>
      <c r="K129" s="570"/>
      <c r="L129" s="570"/>
      <c r="M129" s="569"/>
      <c r="N129" s="569"/>
      <c r="O129" s="569"/>
      <c r="P129" s="569"/>
      <c r="Q129" s="586"/>
      <c r="R129" s="571"/>
    </row>
    <row r="130" spans="1:18" s="572" customFormat="1" ht="45" customHeight="1">
      <c r="A130" s="678" t="s">
        <v>615</v>
      </c>
      <c r="B130" s="568" t="s">
        <v>1467</v>
      </c>
      <c r="C130" s="569" t="s">
        <v>26</v>
      </c>
      <c r="D130" s="584" t="s">
        <v>616</v>
      </c>
      <c r="E130" s="583"/>
      <c r="F130" s="569"/>
      <c r="G130" s="569"/>
      <c r="H130" s="601"/>
      <c r="I130" s="602"/>
      <c r="J130" s="569"/>
      <c r="K130" s="570"/>
      <c r="L130" s="570"/>
      <c r="M130" s="569" t="s">
        <v>18</v>
      </c>
      <c r="N130" s="569" t="s">
        <v>51</v>
      </c>
      <c r="O130" s="569" t="s">
        <v>1548</v>
      </c>
      <c r="P130" s="569"/>
      <c r="Q130" s="586"/>
      <c r="R130" s="571"/>
    </row>
    <row r="131" spans="1:18" s="572" customFormat="1" ht="45" customHeight="1">
      <c r="A131" s="678" t="s">
        <v>617</v>
      </c>
      <c r="B131" s="568" t="s">
        <v>1468</v>
      </c>
      <c r="C131" s="569" t="s">
        <v>26</v>
      </c>
      <c r="D131" s="584" t="s">
        <v>618</v>
      </c>
      <c r="E131" s="583"/>
      <c r="F131" s="569"/>
      <c r="G131" s="569"/>
      <c r="H131" s="601"/>
      <c r="I131" s="602"/>
      <c r="J131" s="569"/>
      <c r="K131" s="570"/>
      <c r="L131" s="570"/>
      <c r="M131" s="569"/>
      <c r="N131" s="569"/>
      <c r="O131" s="569"/>
      <c r="P131" s="569"/>
      <c r="Q131" s="586"/>
      <c r="R131" s="571"/>
    </row>
    <row r="132" spans="1:18" s="572" customFormat="1" ht="45" customHeight="1">
      <c r="A132" s="678" t="s">
        <v>619</v>
      </c>
      <c r="B132" s="568" t="s">
        <v>1469</v>
      </c>
      <c r="C132" s="569" t="s">
        <v>26</v>
      </c>
      <c r="D132" s="584" t="s">
        <v>620</v>
      </c>
      <c r="E132" s="583"/>
      <c r="F132" s="569"/>
      <c r="G132" s="569"/>
      <c r="H132" s="601"/>
      <c r="I132" s="602"/>
      <c r="J132" s="569"/>
      <c r="K132" s="570"/>
      <c r="L132" s="570"/>
      <c r="M132" s="569"/>
      <c r="N132" s="569"/>
      <c r="O132" s="569"/>
      <c r="P132" s="569"/>
      <c r="Q132" s="586"/>
      <c r="R132" s="571"/>
    </row>
    <row r="133" spans="1:18" s="572" customFormat="1" ht="45" customHeight="1">
      <c r="A133" s="678" t="s">
        <v>621</v>
      </c>
      <c r="B133" s="568" t="s">
        <v>1470</v>
      </c>
      <c r="C133" s="569" t="s">
        <v>26</v>
      </c>
      <c r="D133" s="584" t="s">
        <v>622</v>
      </c>
      <c r="E133" s="583"/>
      <c r="F133" s="569"/>
      <c r="G133" s="569"/>
      <c r="H133" s="601"/>
      <c r="I133" s="602"/>
      <c r="J133" s="569"/>
      <c r="K133" s="570"/>
      <c r="L133" s="570"/>
      <c r="M133" s="569"/>
      <c r="N133" s="569"/>
      <c r="O133" s="569"/>
      <c r="P133" s="569"/>
      <c r="Q133" s="586"/>
      <c r="R133" s="571"/>
    </row>
    <row r="134" spans="1:18" s="572" customFormat="1" ht="45" customHeight="1">
      <c r="A134" s="678" t="s">
        <v>623</v>
      </c>
      <c r="B134" s="568" t="s">
        <v>1471</v>
      </c>
      <c r="C134" s="569" t="s">
        <v>26</v>
      </c>
      <c r="D134" s="584" t="s">
        <v>624</v>
      </c>
      <c r="E134" s="583"/>
      <c r="F134" s="569"/>
      <c r="G134" s="569"/>
      <c r="H134" s="601"/>
      <c r="I134" s="602"/>
      <c r="J134" s="569"/>
      <c r="K134" s="570"/>
      <c r="L134" s="570"/>
      <c r="M134" s="569"/>
      <c r="N134" s="569"/>
      <c r="O134" s="569"/>
      <c r="P134" s="569"/>
      <c r="Q134" s="586"/>
      <c r="R134" s="571"/>
    </row>
    <row r="135" spans="1:18" s="572" customFormat="1" ht="72.599999999999994" customHeight="1">
      <c r="A135" s="678" t="s">
        <v>625</v>
      </c>
      <c r="B135" s="568" t="s">
        <v>1472</v>
      </c>
      <c r="C135" s="569" t="s">
        <v>26</v>
      </c>
      <c r="D135" s="584" t="s">
        <v>626</v>
      </c>
      <c r="E135" s="583"/>
      <c r="F135" s="598"/>
      <c r="G135" s="569"/>
      <c r="H135" s="602"/>
      <c r="I135" s="602"/>
      <c r="J135" s="569"/>
      <c r="K135" s="570"/>
      <c r="L135" s="570"/>
      <c r="M135" s="569"/>
      <c r="N135" s="569"/>
      <c r="O135" s="569"/>
      <c r="P135" s="569"/>
      <c r="Q135" s="586"/>
      <c r="R135" s="571"/>
    </row>
    <row r="136" spans="1:18" s="572" customFormat="1" ht="72.599999999999994" customHeight="1">
      <c r="A136" s="678" t="s">
        <v>627</v>
      </c>
      <c r="B136" s="568" t="s">
        <v>1473</v>
      </c>
      <c r="C136" s="569" t="s">
        <v>26</v>
      </c>
      <c r="D136" s="584" t="s">
        <v>628</v>
      </c>
      <c r="E136" s="583"/>
      <c r="F136" s="598"/>
      <c r="G136" s="569"/>
      <c r="H136" s="602"/>
      <c r="I136" s="602"/>
      <c r="J136" s="569"/>
      <c r="K136" s="570"/>
      <c r="L136" s="570"/>
      <c r="M136" s="569"/>
      <c r="N136" s="569"/>
      <c r="O136" s="569"/>
      <c r="P136" s="569"/>
      <c r="Q136" s="586"/>
      <c r="R136" s="571"/>
    </row>
    <row r="137" spans="1:18" s="572" customFormat="1" ht="45" customHeight="1">
      <c r="A137" s="678" t="s">
        <v>629</v>
      </c>
      <c r="B137" s="568" t="s">
        <v>1474</v>
      </c>
      <c r="C137" s="569" t="s">
        <v>26</v>
      </c>
      <c r="D137" s="584" t="s">
        <v>630</v>
      </c>
      <c r="E137" s="583"/>
      <c r="F137" s="598"/>
      <c r="G137" s="569"/>
      <c r="H137" s="602"/>
      <c r="I137" s="602"/>
      <c r="J137" s="569"/>
      <c r="K137" s="570"/>
      <c r="L137" s="570"/>
      <c r="M137" s="569"/>
      <c r="N137" s="569"/>
      <c r="O137" s="569"/>
      <c r="P137" s="569"/>
      <c r="Q137" s="586"/>
      <c r="R137" s="571"/>
    </row>
    <row r="138" spans="1:18" s="572" customFormat="1" ht="45" customHeight="1">
      <c r="A138" s="678" t="s">
        <v>631</v>
      </c>
      <c r="B138" s="568" t="s">
        <v>1475</v>
      </c>
      <c r="C138" s="569" t="s">
        <v>26</v>
      </c>
      <c r="D138" s="584" t="s">
        <v>632</v>
      </c>
      <c r="E138" s="583"/>
      <c r="F138" s="598"/>
      <c r="G138" s="569"/>
      <c r="H138" s="602"/>
      <c r="I138" s="602"/>
      <c r="J138" s="569"/>
      <c r="K138" s="570"/>
      <c r="L138" s="570"/>
      <c r="M138" s="569"/>
      <c r="N138" s="569"/>
      <c r="O138" s="569"/>
      <c r="P138" s="569"/>
      <c r="Q138" s="586"/>
      <c r="R138" s="571"/>
    </row>
    <row r="139" spans="1:18" s="572" customFormat="1" ht="45" customHeight="1">
      <c r="A139" s="678" t="s">
        <v>633</v>
      </c>
      <c r="B139" s="568" t="s">
        <v>1476</v>
      </c>
      <c r="C139" s="569" t="s">
        <v>26</v>
      </c>
      <c r="D139" s="584" t="s">
        <v>634</v>
      </c>
      <c r="E139" s="583"/>
      <c r="F139" s="598"/>
      <c r="G139" s="569"/>
      <c r="H139" s="602"/>
      <c r="I139" s="601"/>
      <c r="J139" s="569"/>
      <c r="K139" s="570"/>
      <c r="L139" s="570"/>
      <c r="M139" s="569"/>
      <c r="N139" s="569"/>
      <c r="O139" s="569"/>
      <c r="P139" s="569"/>
      <c r="Q139" s="586"/>
      <c r="R139" s="571"/>
    </row>
    <row r="140" spans="1:18" s="572" customFormat="1" ht="45" customHeight="1">
      <c r="A140" s="678" t="s">
        <v>635</v>
      </c>
      <c r="B140" s="568" t="s">
        <v>1477</v>
      </c>
      <c r="C140" s="569" t="s">
        <v>26</v>
      </c>
      <c r="D140" s="584" t="s">
        <v>636</v>
      </c>
      <c r="E140" s="583"/>
      <c r="F140" s="598"/>
      <c r="G140" s="569"/>
      <c r="H140" s="602"/>
      <c r="I140" s="601"/>
      <c r="J140" s="569"/>
      <c r="K140" s="570"/>
      <c r="L140" s="570"/>
      <c r="M140" s="569"/>
      <c r="N140" s="569"/>
      <c r="O140" s="569"/>
      <c r="P140" s="569"/>
      <c r="Q140" s="586"/>
      <c r="R140" s="571"/>
    </row>
    <row r="141" spans="1:18" s="572" customFormat="1" ht="45" customHeight="1">
      <c r="A141" s="678" t="s">
        <v>637</v>
      </c>
      <c r="B141" s="568" t="s">
        <v>1478</v>
      </c>
      <c r="C141" s="569" t="s">
        <v>26</v>
      </c>
      <c r="D141" s="584" t="s">
        <v>638</v>
      </c>
      <c r="E141" s="583"/>
      <c r="F141" s="598"/>
      <c r="G141" s="569"/>
      <c r="H141" s="602"/>
      <c r="I141" s="601"/>
      <c r="J141" s="569"/>
      <c r="K141" s="570"/>
      <c r="L141" s="570"/>
      <c r="M141" s="569"/>
      <c r="N141" s="569"/>
      <c r="O141" s="569"/>
      <c r="P141" s="569"/>
      <c r="Q141" s="586"/>
      <c r="R141" s="571"/>
    </row>
    <row r="142" spans="1:18" s="572" customFormat="1" ht="45" customHeight="1">
      <c r="A142" s="678" t="s">
        <v>639</v>
      </c>
      <c r="B142" s="568" t="s">
        <v>1479</v>
      </c>
      <c r="C142" s="569" t="s">
        <v>26</v>
      </c>
      <c r="D142" s="584" t="s">
        <v>640</v>
      </c>
      <c r="E142" s="583"/>
      <c r="F142" s="598"/>
      <c r="G142" s="569"/>
      <c r="H142" s="602"/>
      <c r="I142" s="601"/>
      <c r="J142" s="569"/>
      <c r="K142" s="570"/>
      <c r="L142" s="570"/>
      <c r="M142" s="569"/>
      <c r="N142" s="569"/>
      <c r="O142" s="569"/>
      <c r="P142" s="569"/>
      <c r="Q142" s="586"/>
      <c r="R142" s="571"/>
    </row>
    <row r="143" spans="1:18" s="572" customFormat="1" ht="45" customHeight="1">
      <c r="A143" s="678" t="s">
        <v>641</v>
      </c>
      <c r="B143" s="568" t="s">
        <v>1480</v>
      </c>
      <c r="C143" s="569" t="s">
        <v>26</v>
      </c>
      <c r="D143" s="584" t="s">
        <v>642</v>
      </c>
      <c r="E143" s="583"/>
      <c r="F143" s="598"/>
      <c r="G143" s="569"/>
      <c r="H143" s="602"/>
      <c r="I143" s="601"/>
      <c r="J143" s="569"/>
      <c r="K143" s="570"/>
      <c r="L143" s="570"/>
      <c r="M143" s="569"/>
      <c r="N143" s="569"/>
      <c r="O143" s="569"/>
      <c r="P143" s="569"/>
      <c r="Q143" s="586"/>
      <c r="R143" s="571"/>
    </row>
    <row r="144" spans="1:18" s="572" customFormat="1" ht="45" customHeight="1">
      <c r="A144" s="678" t="s">
        <v>643</v>
      </c>
      <c r="B144" s="568" t="s">
        <v>1481</v>
      </c>
      <c r="C144" s="569" t="s">
        <v>26</v>
      </c>
      <c r="D144" s="584" t="s">
        <v>644</v>
      </c>
      <c r="E144" s="583"/>
      <c r="F144" s="598"/>
      <c r="G144" s="569"/>
      <c r="H144" s="602"/>
      <c r="I144" s="601"/>
      <c r="J144" s="569"/>
      <c r="K144" s="570"/>
      <c r="L144" s="570"/>
      <c r="M144" s="569"/>
      <c r="N144" s="569"/>
      <c r="O144" s="569"/>
      <c r="P144" s="569"/>
      <c r="Q144" s="586"/>
      <c r="R144" s="571"/>
    </row>
    <row r="145" spans="1:18" s="572" customFormat="1" ht="45" customHeight="1">
      <c r="A145" s="678" t="s">
        <v>643</v>
      </c>
      <c r="B145" s="568" t="s">
        <v>1568</v>
      </c>
      <c r="C145" s="569" t="s">
        <v>26</v>
      </c>
      <c r="D145" s="584" t="s">
        <v>1576</v>
      </c>
      <c r="E145" s="583"/>
      <c r="F145" s="598"/>
      <c r="G145" s="569"/>
      <c r="H145" s="602"/>
      <c r="I145" s="601"/>
      <c r="J145" s="569"/>
      <c r="K145" s="570"/>
      <c r="L145" s="570"/>
      <c r="M145" s="569"/>
      <c r="N145" s="569"/>
      <c r="O145" s="569"/>
      <c r="P145" s="569"/>
      <c r="Q145" s="586"/>
      <c r="R145" s="571"/>
    </row>
    <row r="146" spans="1:18" s="572" customFormat="1" ht="45" customHeight="1">
      <c r="A146" s="678"/>
      <c r="B146" s="568" t="s">
        <v>1569</v>
      </c>
      <c r="C146" s="569" t="s">
        <v>26</v>
      </c>
      <c r="D146" s="584" t="s">
        <v>1577</v>
      </c>
      <c r="E146" s="583"/>
      <c r="F146" s="598"/>
      <c r="G146" s="569"/>
      <c r="H146" s="602"/>
      <c r="I146" s="601"/>
      <c r="J146" s="569"/>
      <c r="K146" s="570"/>
      <c r="L146" s="570"/>
      <c r="M146" s="569"/>
      <c r="N146" s="569"/>
      <c r="O146" s="569"/>
      <c r="P146" s="569"/>
      <c r="Q146" s="586"/>
      <c r="R146" s="571"/>
    </row>
    <row r="147" spans="1:18" s="572" customFormat="1" ht="45" customHeight="1">
      <c r="A147" s="678"/>
      <c r="B147" s="568" t="s">
        <v>1570</v>
      </c>
      <c r="C147" s="569" t="s">
        <v>26</v>
      </c>
      <c r="D147" s="584" t="s">
        <v>1536</v>
      </c>
      <c r="E147" s="583"/>
      <c r="F147" s="598"/>
      <c r="G147" s="569"/>
      <c r="H147" s="602"/>
      <c r="I147" s="601"/>
      <c r="J147" s="569"/>
      <c r="K147" s="570"/>
      <c r="L147" s="570"/>
      <c r="M147" s="569"/>
      <c r="N147" s="569"/>
      <c r="O147" s="569"/>
      <c r="P147" s="569"/>
      <c r="Q147" s="586"/>
      <c r="R147" s="571"/>
    </row>
    <row r="148" spans="1:18" s="572" customFormat="1" ht="45" customHeight="1">
      <c r="A148" s="678"/>
      <c r="B148" s="568" t="s">
        <v>1571</v>
      </c>
      <c r="C148" s="569" t="s">
        <v>26</v>
      </c>
      <c r="D148" s="584" t="s">
        <v>1578</v>
      </c>
      <c r="E148" s="583"/>
      <c r="F148" s="598"/>
      <c r="G148" s="569"/>
      <c r="H148" s="602"/>
      <c r="I148" s="601"/>
      <c r="J148" s="569"/>
      <c r="K148" s="570"/>
      <c r="L148" s="570"/>
      <c r="M148" s="569"/>
      <c r="N148" s="569"/>
      <c r="O148" s="569"/>
      <c r="P148" s="569"/>
      <c r="Q148" s="586"/>
      <c r="R148" s="571"/>
    </row>
    <row r="149" spans="1:18" s="572" customFormat="1" ht="45" customHeight="1">
      <c r="A149" s="678"/>
      <c r="B149" s="568" t="s">
        <v>1572</v>
      </c>
      <c r="C149" s="569" t="s">
        <v>26</v>
      </c>
      <c r="D149" s="584" t="s">
        <v>1579</v>
      </c>
      <c r="E149" s="583"/>
      <c r="F149" s="598"/>
      <c r="G149" s="569"/>
      <c r="H149" s="602"/>
      <c r="I149" s="601"/>
      <c r="J149" s="569"/>
      <c r="K149" s="570"/>
      <c r="L149" s="570"/>
      <c r="M149" s="569"/>
      <c r="N149" s="569"/>
      <c r="O149" s="569"/>
      <c r="P149" s="569"/>
      <c r="Q149" s="586"/>
      <c r="R149" s="571"/>
    </row>
    <row r="150" spans="1:18" s="572" customFormat="1" ht="116.45" customHeight="1">
      <c r="A150" s="678">
        <v>7</v>
      </c>
      <c r="B150" s="568">
        <v>145</v>
      </c>
      <c r="C150" s="569" t="s">
        <v>26</v>
      </c>
      <c r="D150" s="584" t="s">
        <v>646</v>
      </c>
      <c r="E150" s="583" t="s">
        <v>1317</v>
      </c>
      <c r="F150" s="569">
        <v>1</v>
      </c>
      <c r="G150" s="569" t="s">
        <v>185</v>
      </c>
      <c r="H150" s="601">
        <f>80290+23000+20000+20000+20000</f>
        <v>163290</v>
      </c>
      <c r="I150" s="601">
        <v>80290</v>
      </c>
      <c r="J150" s="569" t="s">
        <v>5</v>
      </c>
      <c r="K150" s="570">
        <v>46081</v>
      </c>
      <c r="L150" s="570">
        <v>46234</v>
      </c>
      <c r="M150" s="569"/>
      <c r="N150" s="569"/>
      <c r="O150" s="569"/>
      <c r="P150" s="569" t="s">
        <v>1302</v>
      </c>
      <c r="Q150" s="586" t="s">
        <v>1314</v>
      </c>
      <c r="R150" s="571"/>
    </row>
    <row r="151" spans="1:18" s="572" customFormat="1" ht="45" customHeight="1">
      <c r="A151" s="678" t="s">
        <v>647</v>
      </c>
      <c r="B151" s="568" t="s">
        <v>1482</v>
      </c>
      <c r="C151" s="569" t="s">
        <v>26</v>
      </c>
      <c r="D151" s="584" t="s">
        <v>648</v>
      </c>
      <c r="E151" s="583"/>
      <c r="F151" s="569"/>
      <c r="G151" s="569"/>
      <c r="H151" s="601"/>
      <c r="I151" s="601"/>
      <c r="J151" s="569"/>
      <c r="K151" s="570"/>
      <c r="L151" s="570"/>
      <c r="M151" s="569"/>
      <c r="N151" s="569"/>
      <c r="O151" s="569"/>
      <c r="P151" s="569"/>
      <c r="Q151" s="586"/>
      <c r="R151" s="571"/>
    </row>
    <row r="152" spans="1:18" s="572" customFormat="1" ht="45" customHeight="1">
      <c r="A152" s="678" t="s">
        <v>649</v>
      </c>
      <c r="B152" s="568" t="s">
        <v>1483</v>
      </c>
      <c r="C152" s="569" t="s">
        <v>26</v>
      </c>
      <c r="D152" s="584" t="s">
        <v>650</v>
      </c>
      <c r="E152" s="583"/>
      <c r="F152" s="569"/>
      <c r="G152" s="569"/>
      <c r="H152" s="601"/>
      <c r="I152" s="601"/>
      <c r="J152" s="569"/>
      <c r="K152" s="570"/>
      <c r="L152" s="570"/>
      <c r="M152" s="569"/>
      <c r="N152" s="569"/>
      <c r="O152" s="569"/>
      <c r="P152" s="569"/>
      <c r="Q152" s="586"/>
      <c r="R152" s="571"/>
    </row>
    <row r="153" spans="1:18" s="572" customFormat="1" ht="45" customHeight="1">
      <c r="A153" s="678" t="s">
        <v>651</v>
      </c>
      <c r="B153" s="568" t="s">
        <v>1484</v>
      </c>
      <c r="C153" s="569" t="s">
        <v>26</v>
      </c>
      <c r="D153" s="584" t="s">
        <v>652</v>
      </c>
      <c r="E153" s="583"/>
      <c r="F153" s="569"/>
      <c r="G153" s="569"/>
      <c r="H153" s="601"/>
      <c r="I153" s="601"/>
      <c r="J153" s="569"/>
      <c r="K153" s="570"/>
      <c r="L153" s="570"/>
      <c r="M153" s="569"/>
      <c r="N153" s="569"/>
      <c r="O153" s="569"/>
      <c r="P153" s="569"/>
      <c r="Q153" s="586"/>
      <c r="R153" s="571"/>
    </row>
    <row r="154" spans="1:18" s="572" customFormat="1" ht="45" customHeight="1">
      <c r="A154" s="678" t="s">
        <v>653</v>
      </c>
      <c r="B154" s="568" t="s">
        <v>1485</v>
      </c>
      <c r="C154" s="569" t="s">
        <v>26</v>
      </c>
      <c r="D154" s="584" t="s">
        <v>654</v>
      </c>
      <c r="E154" s="583"/>
      <c r="F154" s="569"/>
      <c r="G154" s="569"/>
      <c r="H154" s="601"/>
      <c r="I154" s="601"/>
      <c r="J154" s="569"/>
      <c r="K154" s="570"/>
      <c r="L154" s="570"/>
      <c r="M154" s="569"/>
      <c r="N154" s="569"/>
      <c r="O154" s="569"/>
      <c r="P154" s="569"/>
      <c r="Q154" s="586"/>
      <c r="R154" s="571"/>
    </row>
    <row r="155" spans="1:18" s="572" customFormat="1" ht="45" customHeight="1">
      <c r="A155" s="678" t="s">
        <v>655</v>
      </c>
      <c r="B155" s="568" t="s">
        <v>1486</v>
      </c>
      <c r="C155" s="569" t="s">
        <v>26</v>
      </c>
      <c r="D155" s="584" t="s">
        <v>656</v>
      </c>
      <c r="E155" s="583"/>
      <c r="F155" s="569"/>
      <c r="G155" s="569"/>
      <c r="H155" s="601"/>
      <c r="I155" s="601"/>
      <c r="J155" s="569"/>
      <c r="K155" s="570"/>
      <c r="L155" s="570"/>
      <c r="M155" s="569"/>
      <c r="N155" s="569"/>
      <c r="O155" s="569"/>
      <c r="P155" s="569"/>
      <c r="Q155" s="586"/>
      <c r="R155" s="571"/>
    </row>
    <row r="156" spans="1:18" s="572" customFormat="1" ht="60" customHeight="1">
      <c r="A156" s="678" t="s">
        <v>657</v>
      </c>
      <c r="B156" s="568" t="s">
        <v>1487</v>
      </c>
      <c r="C156" s="569" t="s">
        <v>26</v>
      </c>
      <c r="D156" s="584" t="s">
        <v>658</v>
      </c>
      <c r="E156" s="583"/>
      <c r="F156" s="569"/>
      <c r="G156" s="569"/>
      <c r="H156" s="601"/>
      <c r="I156" s="601"/>
      <c r="J156" s="569"/>
      <c r="K156" s="570"/>
      <c r="L156" s="570"/>
      <c r="M156" s="569"/>
      <c r="N156" s="569"/>
      <c r="O156" s="569"/>
      <c r="P156" s="569"/>
      <c r="Q156" s="586"/>
      <c r="R156" s="571"/>
    </row>
    <row r="157" spans="1:18" s="572" customFormat="1" ht="60" customHeight="1">
      <c r="A157" s="678" t="s">
        <v>659</v>
      </c>
      <c r="B157" s="568" t="s">
        <v>1488</v>
      </c>
      <c r="C157" s="569" t="s">
        <v>26</v>
      </c>
      <c r="D157" s="584" t="s">
        <v>660</v>
      </c>
      <c r="E157" s="583"/>
      <c r="F157" s="569"/>
      <c r="G157" s="569"/>
      <c r="H157" s="601"/>
      <c r="I157" s="601"/>
      <c r="J157" s="569"/>
      <c r="K157" s="570"/>
      <c r="L157" s="570"/>
      <c r="M157" s="569"/>
      <c r="N157" s="569"/>
      <c r="O157" s="569"/>
      <c r="P157" s="569"/>
      <c r="Q157" s="586"/>
      <c r="R157" s="571"/>
    </row>
    <row r="158" spans="1:18" s="572" customFormat="1" ht="45" customHeight="1">
      <c r="A158" s="678" t="s">
        <v>661</v>
      </c>
      <c r="B158" s="568" t="s">
        <v>1489</v>
      </c>
      <c r="C158" s="569" t="s">
        <v>26</v>
      </c>
      <c r="D158" s="584" t="s">
        <v>662</v>
      </c>
      <c r="E158" s="583"/>
      <c r="F158" s="569"/>
      <c r="G158" s="569"/>
      <c r="H158" s="601"/>
      <c r="I158" s="601"/>
      <c r="J158" s="569"/>
      <c r="K158" s="570"/>
      <c r="L158" s="570"/>
      <c r="M158" s="569"/>
      <c r="N158" s="569"/>
      <c r="O158" s="569"/>
      <c r="P158" s="569"/>
      <c r="Q158" s="586"/>
      <c r="R158" s="571"/>
    </row>
    <row r="159" spans="1:18" s="572" customFormat="1" ht="60" customHeight="1">
      <c r="A159" s="678" t="s">
        <v>663</v>
      </c>
      <c r="B159" s="568" t="s">
        <v>1490</v>
      </c>
      <c r="C159" s="569" t="s">
        <v>26</v>
      </c>
      <c r="D159" s="584" t="s">
        <v>664</v>
      </c>
      <c r="E159" s="583"/>
      <c r="F159" s="569"/>
      <c r="G159" s="569"/>
      <c r="H159" s="601"/>
      <c r="I159" s="603"/>
      <c r="J159" s="569"/>
      <c r="K159" s="570"/>
      <c r="L159" s="570"/>
      <c r="M159" s="569"/>
      <c r="N159" s="569"/>
      <c r="O159" s="569"/>
      <c r="P159" s="569"/>
      <c r="Q159" s="586"/>
      <c r="R159" s="571"/>
    </row>
    <row r="160" spans="1:18" s="572" customFormat="1" ht="45" customHeight="1">
      <c r="A160" s="678" t="s">
        <v>665</v>
      </c>
      <c r="B160" s="568" t="s">
        <v>1491</v>
      </c>
      <c r="C160" s="569" t="s">
        <v>26</v>
      </c>
      <c r="D160" s="584" t="s">
        <v>666</v>
      </c>
      <c r="E160" s="583"/>
      <c r="F160" s="569"/>
      <c r="G160" s="569"/>
      <c r="H160" s="601"/>
      <c r="I160" s="601"/>
      <c r="J160" s="569"/>
      <c r="K160" s="570"/>
      <c r="L160" s="570"/>
      <c r="M160" s="569"/>
      <c r="N160" s="569"/>
      <c r="O160" s="569"/>
      <c r="P160" s="569"/>
      <c r="Q160" s="586"/>
      <c r="R160" s="571"/>
    </row>
    <row r="161" spans="1:18" s="572" customFormat="1" ht="45" customHeight="1">
      <c r="A161" s="678" t="s">
        <v>667</v>
      </c>
      <c r="B161" s="568" t="s">
        <v>1492</v>
      </c>
      <c r="C161" s="569" t="s">
        <v>26</v>
      </c>
      <c r="D161" s="584" t="s">
        <v>668</v>
      </c>
      <c r="E161" s="583"/>
      <c r="F161" s="569"/>
      <c r="G161" s="569"/>
      <c r="H161" s="601"/>
      <c r="I161" s="601"/>
      <c r="J161" s="569"/>
      <c r="K161" s="570"/>
      <c r="L161" s="570"/>
      <c r="M161" s="569"/>
      <c r="N161" s="569"/>
      <c r="O161" s="569"/>
      <c r="P161" s="569"/>
      <c r="Q161" s="586"/>
      <c r="R161" s="571"/>
    </row>
    <row r="162" spans="1:18" s="572" customFormat="1" ht="45" customHeight="1">
      <c r="A162" s="678" t="s">
        <v>669</v>
      </c>
      <c r="B162" s="568" t="s">
        <v>1493</v>
      </c>
      <c r="C162" s="569" t="s">
        <v>26</v>
      </c>
      <c r="D162" s="584" t="s">
        <v>670</v>
      </c>
      <c r="E162" s="583"/>
      <c r="F162" s="569"/>
      <c r="G162" s="569"/>
      <c r="H162" s="601"/>
      <c r="I162" s="601"/>
      <c r="J162" s="569"/>
      <c r="K162" s="570"/>
      <c r="L162" s="570"/>
      <c r="M162" s="569"/>
      <c r="N162" s="569"/>
      <c r="O162" s="569"/>
      <c r="P162" s="569"/>
      <c r="Q162" s="586"/>
      <c r="R162" s="571"/>
    </row>
    <row r="163" spans="1:18" s="572" customFormat="1" ht="45" customHeight="1">
      <c r="A163" s="678" t="s">
        <v>671</v>
      </c>
      <c r="B163" s="568" t="s">
        <v>1494</v>
      </c>
      <c r="C163" s="569" t="s">
        <v>26</v>
      </c>
      <c r="D163" s="584" t="s">
        <v>672</v>
      </c>
      <c r="E163" s="583"/>
      <c r="F163" s="569"/>
      <c r="G163" s="569"/>
      <c r="H163" s="601"/>
      <c r="I163" s="601"/>
      <c r="J163" s="569"/>
      <c r="K163" s="570"/>
      <c r="L163" s="570"/>
      <c r="M163" s="569"/>
      <c r="N163" s="569"/>
      <c r="O163" s="569"/>
      <c r="P163" s="569"/>
      <c r="Q163" s="586"/>
      <c r="R163" s="571"/>
    </row>
    <row r="164" spans="1:18" s="572" customFormat="1" ht="45" customHeight="1">
      <c r="A164" s="678" t="s">
        <v>673</v>
      </c>
      <c r="B164" s="568" t="s">
        <v>1495</v>
      </c>
      <c r="C164" s="569" t="s">
        <v>26</v>
      </c>
      <c r="D164" s="584" t="s">
        <v>674</v>
      </c>
      <c r="E164" s="583"/>
      <c r="F164" s="569"/>
      <c r="G164" s="569"/>
      <c r="H164" s="601"/>
      <c r="I164" s="601"/>
      <c r="J164" s="569"/>
      <c r="K164" s="570"/>
      <c r="L164" s="570"/>
      <c r="M164" s="569"/>
      <c r="N164" s="569"/>
      <c r="O164" s="569"/>
      <c r="P164" s="569"/>
      <c r="Q164" s="586"/>
      <c r="R164" s="571"/>
    </row>
    <row r="165" spans="1:18" s="572" customFormat="1" ht="139.15" customHeight="1">
      <c r="A165" s="678">
        <v>8</v>
      </c>
      <c r="B165" s="568">
        <v>146</v>
      </c>
      <c r="C165" s="569" t="s">
        <v>26</v>
      </c>
      <c r="D165" s="584" t="s">
        <v>948</v>
      </c>
      <c r="E165" s="583" t="s">
        <v>1080</v>
      </c>
      <c r="F165" s="569">
        <v>10</v>
      </c>
      <c r="G165" s="569" t="s">
        <v>178</v>
      </c>
      <c r="H165" s="603">
        <v>15000</v>
      </c>
      <c r="I165" s="603">
        <v>15000</v>
      </c>
      <c r="J165" s="569" t="s">
        <v>5</v>
      </c>
      <c r="K165" s="570">
        <v>46081</v>
      </c>
      <c r="L165" s="570">
        <v>46265</v>
      </c>
      <c r="M165" s="569"/>
      <c r="N165" s="569"/>
      <c r="O165" s="569"/>
      <c r="P165" s="569" t="s">
        <v>1302</v>
      </c>
      <c r="Q165" s="586" t="s">
        <v>1303</v>
      </c>
      <c r="R165" s="571"/>
    </row>
    <row r="166" spans="1:18" ht="80.45" customHeight="1">
      <c r="A166" s="679">
        <v>5</v>
      </c>
      <c r="B166" s="568">
        <v>147</v>
      </c>
      <c r="C166" s="573" t="s">
        <v>27</v>
      </c>
      <c r="D166" s="590" t="s">
        <v>912</v>
      </c>
      <c r="E166" s="589" t="s">
        <v>1417</v>
      </c>
      <c r="F166" s="569">
        <f>12+48</f>
        <v>60</v>
      </c>
      <c r="G166" s="569" t="s">
        <v>182</v>
      </c>
      <c r="H166" s="603">
        <f>61275+245100</f>
        <v>306375</v>
      </c>
      <c r="I166" s="603">
        <v>61275</v>
      </c>
      <c r="J166" s="569" t="s">
        <v>11</v>
      </c>
      <c r="K166" s="570">
        <v>45961</v>
      </c>
      <c r="L166" s="570">
        <v>46173</v>
      </c>
      <c r="M166" s="569"/>
      <c r="N166" s="569"/>
      <c r="O166" s="569"/>
      <c r="P166" s="569" t="s">
        <v>1302</v>
      </c>
      <c r="Q166" s="586" t="s">
        <v>1303</v>
      </c>
      <c r="R166" s="567"/>
    </row>
    <row r="167" spans="1:18" ht="82.9" customHeight="1">
      <c r="A167" s="679">
        <v>6</v>
      </c>
      <c r="B167" s="568">
        <v>148</v>
      </c>
      <c r="C167" s="573" t="s">
        <v>27</v>
      </c>
      <c r="D167" s="590" t="s">
        <v>914</v>
      </c>
      <c r="E167" s="589" t="s">
        <v>915</v>
      </c>
      <c r="F167" s="569">
        <f>12+24</f>
        <v>36</v>
      </c>
      <c r="G167" s="569" t="s">
        <v>182</v>
      </c>
      <c r="H167" s="603">
        <f>114557+229114</f>
        <v>343671</v>
      </c>
      <c r="I167" s="603">
        <f>114557</f>
        <v>114557</v>
      </c>
      <c r="J167" s="569" t="s">
        <v>11</v>
      </c>
      <c r="K167" s="570">
        <v>45808</v>
      </c>
      <c r="L167" s="570">
        <v>46053</v>
      </c>
      <c r="M167" s="569"/>
      <c r="N167" s="569"/>
      <c r="O167" s="569"/>
      <c r="P167" s="569" t="s">
        <v>1302</v>
      </c>
      <c r="Q167" s="586" t="s">
        <v>1303</v>
      </c>
      <c r="R167" s="567"/>
    </row>
    <row r="168" spans="1:18" ht="91.15" customHeight="1">
      <c r="A168" s="679">
        <v>7</v>
      </c>
      <c r="B168" s="568">
        <v>149</v>
      </c>
      <c r="C168" s="573" t="s">
        <v>27</v>
      </c>
      <c r="D168" s="590" t="s">
        <v>974</v>
      </c>
      <c r="E168" s="589" t="s">
        <v>915</v>
      </c>
      <c r="F168" s="569">
        <f>12+48</f>
        <v>60</v>
      </c>
      <c r="G168" s="569" t="s">
        <v>182</v>
      </c>
      <c r="H168" s="603">
        <f>45736+182944</f>
        <v>228680</v>
      </c>
      <c r="I168" s="603">
        <v>45736</v>
      </c>
      <c r="J168" s="569" t="s">
        <v>11</v>
      </c>
      <c r="K168" s="570">
        <v>46112</v>
      </c>
      <c r="L168" s="570">
        <v>46265</v>
      </c>
      <c r="M168" s="569"/>
      <c r="N168" s="569"/>
      <c r="O168" s="569"/>
      <c r="P168" s="569" t="s">
        <v>1302</v>
      </c>
      <c r="Q168" s="586" t="s">
        <v>1303</v>
      </c>
      <c r="R168" s="567"/>
    </row>
    <row r="169" spans="1:18" ht="81.599999999999994" customHeight="1">
      <c r="A169" s="679">
        <v>8</v>
      </c>
      <c r="B169" s="568">
        <v>150</v>
      </c>
      <c r="C169" s="573" t="s">
        <v>27</v>
      </c>
      <c r="D169" s="590" t="s">
        <v>916</v>
      </c>
      <c r="E169" s="589" t="s">
        <v>1417</v>
      </c>
      <c r="F169" s="569">
        <f>12+48</f>
        <v>60</v>
      </c>
      <c r="G169" s="569" t="s">
        <v>182</v>
      </c>
      <c r="H169" s="585">
        <f>65723+262892</f>
        <v>328615</v>
      </c>
      <c r="I169" s="603">
        <v>65723</v>
      </c>
      <c r="J169" s="569" t="s">
        <v>11</v>
      </c>
      <c r="K169" s="570">
        <v>46295</v>
      </c>
      <c r="L169" s="570">
        <v>46387</v>
      </c>
      <c r="M169" s="569"/>
      <c r="N169" s="569"/>
      <c r="O169" s="569"/>
      <c r="P169" s="569" t="s">
        <v>1302</v>
      </c>
      <c r="Q169" s="586" t="s">
        <v>1303</v>
      </c>
      <c r="R169" s="567"/>
    </row>
    <row r="170" spans="1:18" ht="87" customHeight="1">
      <c r="A170" s="679">
        <v>10</v>
      </c>
      <c r="B170" s="568">
        <v>151</v>
      </c>
      <c r="C170" s="573" t="s">
        <v>27</v>
      </c>
      <c r="D170" s="584" t="s">
        <v>1325</v>
      </c>
      <c r="E170" s="589" t="s">
        <v>915</v>
      </c>
      <c r="F170" s="569">
        <f>12+24</f>
        <v>36</v>
      </c>
      <c r="G170" s="569" t="s">
        <v>182</v>
      </c>
      <c r="H170" s="585">
        <f>64205+187795</f>
        <v>252000</v>
      </c>
      <c r="I170" s="603">
        <f>64205+14428.33</f>
        <v>78633.33</v>
      </c>
      <c r="J170" s="569" t="s">
        <v>11</v>
      </c>
      <c r="K170" s="570">
        <v>45961</v>
      </c>
      <c r="L170" s="570">
        <v>46053</v>
      </c>
      <c r="M170" s="569"/>
      <c r="N170" s="569"/>
      <c r="O170" s="569"/>
      <c r="P170" s="569" t="s">
        <v>1302</v>
      </c>
      <c r="Q170" s="586" t="s">
        <v>1303</v>
      </c>
      <c r="R170" s="567"/>
    </row>
    <row r="171" spans="1:18" ht="98.45" customHeight="1">
      <c r="A171" s="681">
        <v>11</v>
      </c>
      <c r="B171" s="568">
        <v>152</v>
      </c>
      <c r="C171" s="573" t="s">
        <v>27</v>
      </c>
      <c r="D171" s="584" t="s">
        <v>676</v>
      </c>
      <c r="E171" s="583" t="s">
        <v>917</v>
      </c>
      <c r="F171" s="569">
        <v>12</v>
      </c>
      <c r="G171" s="569" t="s">
        <v>178</v>
      </c>
      <c r="H171" s="585">
        <v>17000</v>
      </c>
      <c r="I171" s="585">
        <v>17000</v>
      </c>
      <c r="J171" s="569" t="s">
        <v>5</v>
      </c>
      <c r="K171" s="570">
        <v>45961</v>
      </c>
      <c r="L171" s="570">
        <v>46142</v>
      </c>
      <c r="M171" s="569"/>
      <c r="N171" s="569"/>
      <c r="O171" s="569"/>
      <c r="P171" s="569" t="s">
        <v>1302</v>
      </c>
      <c r="Q171" s="586" t="s">
        <v>1303</v>
      </c>
      <c r="R171" s="567"/>
    </row>
    <row r="172" spans="1:18" s="572" customFormat="1" ht="87" customHeight="1">
      <c r="A172" s="682">
        <v>13</v>
      </c>
      <c r="B172" s="568">
        <v>153</v>
      </c>
      <c r="C172" s="569" t="s">
        <v>27</v>
      </c>
      <c r="D172" s="584" t="s">
        <v>677</v>
      </c>
      <c r="E172" s="583" t="s">
        <v>919</v>
      </c>
      <c r="F172" s="569">
        <v>1</v>
      </c>
      <c r="G172" s="569" t="s">
        <v>185</v>
      </c>
      <c r="H172" s="585">
        <f>78747+28164.1</f>
        <v>106911.1</v>
      </c>
      <c r="I172" s="603">
        <v>78747</v>
      </c>
      <c r="J172" s="569" t="s">
        <v>11</v>
      </c>
      <c r="K172" s="570">
        <v>45869</v>
      </c>
      <c r="L172" s="570">
        <v>46053</v>
      </c>
      <c r="M172" s="569"/>
      <c r="N172" s="569"/>
      <c r="O172" s="569"/>
      <c r="P172" s="569" t="s">
        <v>1302</v>
      </c>
      <c r="Q172" s="586" t="s">
        <v>1303</v>
      </c>
      <c r="R172" s="571"/>
    </row>
    <row r="173" spans="1:18" ht="99.6" customHeight="1">
      <c r="A173" s="681">
        <v>14</v>
      </c>
      <c r="B173" s="568">
        <v>154</v>
      </c>
      <c r="C173" s="573" t="s">
        <v>27</v>
      </c>
      <c r="D173" s="590" t="s">
        <v>920</v>
      </c>
      <c r="E173" s="583" t="s">
        <v>678</v>
      </c>
      <c r="F173" s="569">
        <v>1</v>
      </c>
      <c r="G173" s="569" t="s">
        <v>679</v>
      </c>
      <c r="H173" s="585">
        <v>11400</v>
      </c>
      <c r="I173" s="585">
        <v>11400</v>
      </c>
      <c r="J173" s="569" t="s">
        <v>5</v>
      </c>
      <c r="K173" s="570">
        <v>46173</v>
      </c>
      <c r="L173" s="570">
        <v>46356</v>
      </c>
      <c r="M173" s="569"/>
      <c r="N173" s="569"/>
      <c r="O173" s="569"/>
      <c r="P173" s="569" t="s">
        <v>1302</v>
      </c>
      <c r="Q173" s="586" t="s">
        <v>1303</v>
      </c>
      <c r="R173" s="567"/>
    </row>
    <row r="174" spans="1:18" s="572" customFormat="1" ht="78.599999999999994" customHeight="1">
      <c r="A174" s="682">
        <v>15</v>
      </c>
      <c r="B174" s="568">
        <v>155</v>
      </c>
      <c r="C174" s="569" t="s">
        <v>27</v>
      </c>
      <c r="D174" s="584" t="s">
        <v>680</v>
      </c>
      <c r="E174" s="583" t="s">
        <v>681</v>
      </c>
      <c r="F174" s="569">
        <v>12</v>
      </c>
      <c r="G174" s="569" t="s">
        <v>182</v>
      </c>
      <c r="H174" s="585">
        <v>232968</v>
      </c>
      <c r="I174" s="585">
        <v>150000</v>
      </c>
      <c r="J174" s="569" t="s">
        <v>11</v>
      </c>
      <c r="K174" s="570">
        <v>46234</v>
      </c>
      <c r="L174" s="570">
        <v>46356</v>
      </c>
      <c r="M174" s="569"/>
      <c r="N174" s="569"/>
      <c r="O174" s="569"/>
      <c r="P174" s="569" t="s">
        <v>1302</v>
      </c>
      <c r="Q174" s="586" t="s">
        <v>1303</v>
      </c>
      <c r="R174" s="571"/>
    </row>
    <row r="175" spans="1:18" ht="105" customHeight="1">
      <c r="A175" s="681">
        <v>17</v>
      </c>
      <c r="B175" s="568">
        <v>156</v>
      </c>
      <c r="C175" s="573" t="s">
        <v>27</v>
      </c>
      <c r="D175" s="584" t="s">
        <v>682</v>
      </c>
      <c r="E175" s="583" t="s">
        <v>683</v>
      </c>
      <c r="F175" s="569">
        <v>12</v>
      </c>
      <c r="G175" s="569" t="s">
        <v>182</v>
      </c>
      <c r="H175" s="585">
        <v>325909.34000000003</v>
      </c>
      <c r="I175" s="585">
        <v>150000</v>
      </c>
      <c r="J175" s="569" t="s">
        <v>11</v>
      </c>
      <c r="K175" s="570">
        <v>46173</v>
      </c>
      <c r="L175" s="570">
        <v>46295</v>
      </c>
      <c r="M175" s="569"/>
      <c r="N175" s="569"/>
      <c r="O175" s="569"/>
      <c r="P175" s="569" t="s">
        <v>1302</v>
      </c>
      <c r="Q175" s="586" t="s">
        <v>1303</v>
      </c>
      <c r="R175" s="567"/>
    </row>
    <row r="176" spans="1:18" ht="99" customHeight="1">
      <c r="A176" s="681">
        <v>19</v>
      </c>
      <c r="B176" s="568">
        <v>157</v>
      </c>
      <c r="C176" s="573" t="s">
        <v>27</v>
      </c>
      <c r="D176" s="590" t="s">
        <v>922</v>
      </c>
      <c r="E176" s="583" t="s">
        <v>311</v>
      </c>
      <c r="F176" s="569">
        <v>1</v>
      </c>
      <c r="G176" s="569" t="s">
        <v>178</v>
      </c>
      <c r="H176" s="585">
        <v>1500000</v>
      </c>
      <c r="I176" s="585">
        <v>1500000</v>
      </c>
      <c r="J176" s="569" t="s">
        <v>11</v>
      </c>
      <c r="K176" s="570">
        <v>46203</v>
      </c>
      <c r="L176" s="570">
        <v>46387</v>
      </c>
      <c r="M176" s="569"/>
      <c r="N176" s="569"/>
      <c r="O176" s="569"/>
      <c r="P176" s="569" t="s">
        <v>309</v>
      </c>
      <c r="Q176" s="586" t="s">
        <v>1318</v>
      </c>
      <c r="R176" s="567"/>
    </row>
    <row r="177" spans="1:18" ht="104.45" customHeight="1">
      <c r="A177" s="681">
        <v>20</v>
      </c>
      <c r="B177" s="568">
        <v>158</v>
      </c>
      <c r="C177" s="573" t="s">
        <v>27</v>
      </c>
      <c r="D177" s="590" t="s">
        <v>923</v>
      </c>
      <c r="E177" s="583" t="s">
        <v>313</v>
      </c>
      <c r="F177" s="569">
        <v>1</v>
      </c>
      <c r="G177" s="569" t="s">
        <v>178</v>
      </c>
      <c r="H177" s="585">
        <v>1100000</v>
      </c>
      <c r="I177" s="585">
        <v>1100000</v>
      </c>
      <c r="J177" s="569" t="s">
        <v>16</v>
      </c>
      <c r="K177" s="570">
        <v>46203</v>
      </c>
      <c r="L177" s="570">
        <v>46387</v>
      </c>
      <c r="M177" s="569"/>
      <c r="N177" s="569"/>
      <c r="O177" s="569"/>
      <c r="P177" s="569" t="s">
        <v>1302</v>
      </c>
      <c r="Q177" s="586" t="s">
        <v>1318</v>
      </c>
      <c r="R177" s="567"/>
    </row>
    <row r="178" spans="1:18" ht="111.6" customHeight="1">
      <c r="A178" s="681">
        <v>21</v>
      </c>
      <c r="B178" s="568">
        <v>159</v>
      </c>
      <c r="C178" s="573" t="s">
        <v>27</v>
      </c>
      <c r="D178" s="590" t="s">
        <v>924</v>
      </c>
      <c r="E178" s="583" t="s">
        <v>315</v>
      </c>
      <c r="F178" s="569">
        <v>1</v>
      </c>
      <c r="G178" s="569" t="s">
        <v>178</v>
      </c>
      <c r="H178" s="585">
        <v>500000</v>
      </c>
      <c r="I178" s="585">
        <v>500000</v>
      </c>
      <c r="J178" s="569" t="s">
        <v>16</v>
      </c>
      <c r="K178" s="570">
        <v>46203</v>
      </c>
      <c r="L178" s="570">
        <v>46387</v>
      </c>
      <c r="M178" s="569"/>
      <c r="N178" s="569"/>
      <c r="O178" s="569"/>
      <c r="P178" s="569" t="s">
        <v>309</v>
      </c>
      <c r="Q178" s="586" t="s">
        <v>1318</v>
      </c>
      <c r="R178" s="567"/>
    </row>
    <row r="179" spans="1:18" ht="106.15" customHeight="1">
      <c r="A179" s="681">
        <v>22</v>
      </c>
      <c r="B179" s="568">
        <v>160</v>
      </c>
      <c r="C179" s="573" t="s">
        <v>27</v>
      </c>
      <c r="D179" s="590" t="s">
        <v>926</v>
      </c>
      <c r="E179" s="589" t="s">
        <v>925</v>
      </c>
      <c r="F179" s="573">
        <v>1</v>
      </c>
      <c r="G179" s="573" t="s">
        <v>185</v>
      </c>
      <c r="H179" s="605">
        <v>434047.62</v>
      </c>
      <c r="I179" s="605">
        <v>350000</v>
      </c>
      <c r="J179" s="569" t="s">
        <v>16</v>
      </c>
      <c r="K179" s="570">
        <v>46234</v>
      </c>
      <c r="L179" s="570">
        <v>46326</v>
      </c>
      <c r="M179" s="569"/>
      <c r="N179" s="569"/>
      <c r="O179" s="569"/>
      <c r="P179" s="569" t="s">
        <v>1302</v>
      </c>
      <c r="Q179" s="586" t="s">
        <v>1318</v>
      </c>
      <c r="R179" s="567"/>
    </row>
    <row r="180" spans="1:18" ht="87" customHeight="1">
      <c r="A180" s="679">
        <v>25</v>
      </c>
      <c r="B180" s="568">
        <v>161</v>
      </c>
      <c r="C180" s="573" t="s">
        <v>27</v>
      </c>
      <c r="D180" s="590" t="s">
        <v>1179</v>
      </c>
      <c r="E180" s="583" t="s">
        <v>1186</v>
      </c>
      <c r="F180" s="606">
        <v>1</v>
      </c>
      <c r="G180" s="606" t="s">
        <v>178</v>
      </c>
      <c r="H180" s="607">
        <v>120000</v>
      </c>
      <c r="I180" s="607">
        <v>120000</v>
      </c>
      <c r="J180" s="569" t="s">
        <v>5</v>
      </c>
      <c r="K180" s="570">
        <v>46112</v>
      </c>
      <c r="L180" s="570">
        <v>46295</v>
      </c>
      <c r="M180" s="569"/>
      <c r="N180" s="569"/>
      <c r="O180" s="569"/>
      <c r="P180" s="569" t="s">
        <v>909</v>
      </c>
      <c r="Q180" s="586" t="s">
        <v>1319</v>
      </c>
      <c r="R180" s="567"/>
    </row>
    <row r="181" spans="1:18" ht="102" customHeight="1">
      <c r="A181" s="679">
        <v>27</v>
      </c>
      <c r="B181" s="568">
        <v>162</v>
      </c>
      <c r="C181" s="573" t="s">
        <v>27</v>
      </c>
      <c r="D181" s="590" t="s">
        <v>1180</v>
      </c>
      <c r="E181" s="583" t="s">
        <v>1187</v>
      </c>
      <c r="F181" s="606">
        <v>1</v>
      </c>
      <c r="G181" s="606" t="s">
        <v>178</v>
      </c>
      <c r="H181" s="607">
        <v>1000000</v>
      </c>
      <c r="I181" s="607">
        <v>1000000</v>
      </c>
      <c r="J181" s="569" t="s">
        <v>11</v>
      </c>
      <c r="K181" s="570">
        <v>46203</v>
      </c>
      <c r="L181" s="570">
        <v>46387</v>
      </c>
      <c r="M181" s="569"/>
      <c r="N181" s="569"/>
      <c r="O181" s="569"/>
      <c r="P181" s="569" t="s">
        <v>909</v>
      </c>
      <c r="Q181" s="586" t="s">
        <v>1318</v>
      </c>
      <c r="R181" s="567"/>
    </row>
    <row r="182" spans="1:18" ht="106.9" customHeight="1">
      <c r="A182" s="679">
        <v>28</v>
      </c>
      <c r="B182" s="568">
        <v>163</v>
      </c>
      <c r="C182" s="573" t="s">
        <v>27</v>
      </c>
      <c r="D182" s="590" t="s">
        <v>1181</v>
      </c>
      <c r="E182" s="583" t="s">
        <v>1188</v>
      </c>
      <c r="F182" s="606">
        <v>1</v>
      </c>
      <c r="G182" s="606" t="s">
        <v>178</v>
      </c>
      <c r="H182" s="607">
        <v>150000</v>
      </c>
      <c r="I182" s="607">
        <v>150000</v>
      </c>
      <c r="J182" s="569" t="s">
        <v>11</v>
      </c>
      <c r="K182" s="570">
        <v>46203</v>
      </c>
      <c r="L182" s="570">
        <v>46387</v>
      </c>
      <c r="M182" s="569"/>
      <c r="N182" s="569"/>
      <c r="O182" s="569"/>
      <c r="P182" s="569" t="s">
        <v>909</v>
      </c>
      <c r="Q182" s="586" t="s">
        <v>1318</v>
      </c>
      <c r="R182" s="567"/>
    </row>
    <row r="183" spans="1:18" ht="122.45" customHeight="1">
      <c r="A183" s="679">
        <v>29</v>
      </c>
      <c r="B183" s="568">
        <v>164</v>
      </c>
      <c r="C183" s="573" t="s">
        <v>27</v>
      </c>
      <c r="D183" s="589" t="s">
        <v>1182</v>
      </c>
      <c r="E183" s="590" t="s">
        <v>1189</v>
      </c>
      <c r="F183" s="606">
        <v>12</v>
      </c>
      <c r="G183" s="606" t="s">
        <v>182</v>
      </c>
      <c r="H183" s="607">
        <v>0</v>
      </c>
      <c r="I183" s="607">
        <v>0</v>
      </c>
      <c r="J183" s="569" t="s">
        <v>5</v>
      </c>
      <c r="K183" s="570">
        <v>46022</v>
      </c>
      <c r="L183" s="570">
        <v>46081</v>
      </c>
      <c r="M183" s="569"/>
      <c r="N183" s="569"/>
      <c r="O183" s="569"/>
      <c r="P183" s="569" t="s">
        <v>909</v>
      </c>
      <c r="Q183" s="586" t="s">
        <v>1318</v>
      </c>
      <c r="R183" s="567"/>
    </row>
    <row r="184" spans="1:18" ht="183" customHeight="1">
      <c r="A184" s="679">
        <v>30</v>
      </c>
      <c r="B184" s="568">
        <v>165</v>
      </c>
      <c r="C184" s="573" t="s">
        <v>27</v>
      </c>
      <c r="D184" s="589" t="s">
        <v>1183</v>
      </c>
      <c r="E184" s="590" t="s">
        <v>1190</v>
      </c>
      <c r="F184" s="606">
        <v>12</v>
      </c>
      <c r="G184" s="606" t="s">
        <v>182</v>
      </c>
      <c r="H184" s="607">
        <v>0</v>
      </c>
      <c r="I184" s="607">
        <v>0</v>
      </c>
      <c r="J184" s="569" t="s">
        <v>5</v>
      </c>
      <c r="K184" s="570">
        <v>46022</v>
      </c>
      <c r="L184" s="570">
        <v>46081</v>
      </c>
      <c r="M184" s="569"/>
      <c r="N184" s="569"/>
      <c r="O184" s="569"/>
      <c r="P184" s="569" t="s">
        <v>909</v>
      </c>
      <c r="Q184" s="586" t="s">
        <v>1318</v>
      </c>
      <c r="R184" s="567"/>
    </row>
    <row r="185" spans="1:18" ht="105" customHeight="1">
      <c r="A185" s="679">
        <v>31</v>
      </c>
      <c r="B185" s="568">
        <v>166</v>
      </c>
      <c r="C185" s="569" t="s">
        <v>27</v>
      </c>
      <c r="D185" s="583" t="s">
        <v>1184</v>
      </c>
      <c r="E185" s="583" t="s">
        <v>1191</v>
      </c>
      <c r="F185" s="606">
        <v>2</v>
      </c>
      <c r="G185" s="606" t="s">
        <v>1195</v>
      </c>
      <c r="H185" s="607">
        <v>100000</v>
      </c>
      <c r="I185" s="607">
        <v>100000</v>
      </c>
      <c r="J185" s="569" t="s">
        <v>5</v>
      </c>
      <c r="K185" s="570">
        <v>46112</v>
      </c>
      <c r="L185" s="570">
        <v>46295</v>
      </c>
      <c r="M185" s="569"/>
      <c r="N185" s="569"/>
      <c r="O185" s="569"/>
      <c r="P185" s="569" t="s">
        <v>909</v>
      </c>
      <c r="Q185" s="586" t="s">
        <v>1318</v>
      </c>
      <c r="R185" s="567"/>
    </row>
    <row r="186" spans="1:18" ht="89.45" customHeight="1">
      <c r="A186" s="679">
        <v>32</v>
      </c>
      <c r="B186" s="568">
        <v>167</v>
      </c>
      <c r="C186" s="569" t="s">
        <v>27</v>
      </c>
      <c r="D186" s="583" t="s">
        <v>1185</v>
      </c>
      <c r="E186" s="583" t="s">
        <v>1192</v>
      </c>
      <c r="F186" s="606">
        <v>1</v>
      </c>
      <c r="G186" s="606" t="s">
        <v>1567</v>
      </c>
      <c r="H186" s="607">
        <f>5000-5000</f>
        <v>0</v>
      </c>
      <c r="I186" s="607">
        <v>0</v>
      </c>
      <c r="J186" s="569" t="s">
        <v>5</v>
      </c>
      <c r="K186" s="570">
        <v>46022</v>
      </c>
      <c r="L186" s="570">
        <v>46173</v>
      </c>
      <c r="M186" s="569"/>
      <c r="N186" s="569"/>
      <c r="O186" s="569"/>
      <c r="P186" s="569" t="s">
        <v>1302</v>
      </c>
      <c r="Q186" s="684" t="s">
        <v>1303</v>
      </c>
      <c r="R186" s="567"/>
    </row>
    <row r="187" spans="1:18" ht="89.45" customHeight="1">
      <c r="A187" s="679"/>
      <c r="B187" s="568" t="s">
        <v>1556</v>
      </c>
      <c r="C187" s="569" t="s">
        <v>27</v>
      </c>
      <c r="D187" s="583" t="s">
        <v>1557</v>
      </c>
      <c r="E187" s="583" t="s">
        <v>1558</v>
      </c>
      <c r="F187" s="606">
        <v>60</v>
      </c>
      <c r="G187" s="606" t="s">
        <v>182</v>
      </c>
      <c r="H187" s="607">
        <v>886485.6</v>
      </c>
      <c r="I187" s="607"/>
      <c r="J187" s="569" t="s">
        <v>11</v>
      </c>
      <c r="K187" s="570">
        <v>46081</v>
      </c>
      <c r="L187" s="570">
        <v>46173</v>
      </c>
      <c r="M187" s="569"/>
      <c r="N187" s="569"/>
      <c r="O187" s="569"/>
      <c r="P187" s="569" t="s">
        <v>1302</v>
      </c>
      <c r="Q187" s="684" t="s">
        <v>1303</v>
      </c>
      <c r="R187" s="567"/>
    </row>
    <row r="188" spans="1:18" ht="120" customHeight="1">
      <c r="A188" s="679"/>
      <c r="B188" s="568" t="s">
        <v>1559</v>
      </c>
      <c r="C188" s="569" t="s">
        <v>27</v>
      </c>
      <c r="D188" s="583" t="s">
        <v>1560</v>
      </c>
      <c r="E188" s="583" t="s">
        <v>1561</v>
      </c>
      <c r="F188" s="606">
        <v>1</v>
      </c>
      <c r="G188" s="606" t="s">
        <v>178</v>
      </c>
      <c r="H188" s="607">
        <v>500000</v>
      </c>
      <c r="I188" s="607">
        <v>500000</v>
      </c>
      <c r="J188" s="569" t="s">
        <v>11</v>
      </c>
      <c r="K188" s="570">
        <v>46112</v>
      </c>
      <c r="L188" s="570">
        <v>46173</v>
      </c>
      <c r="M188" s="569"/>
      <c r="N188" s="569"/>
      <c r="O188" s="569"/>
      <c r="P188" s="569" t="s">
        <v>909</v>
      </c>
      <c r="Q188" s="684" t="s">
        <v>1565</v>
      </c>
      <c r="R188" s="567"/>
    </row>
    <row r="189" spans="1:18" ht="120" customHeight="1">
      <c r="A189" s="679"/>
      <c r="B189" s="568" t="s">
        <v>1562</v>
      </c>
      <c r="C189" s="569" t="s">
        <v>27</v>
      </c>
      <c r="D189" s="583" t="s">
        <v>1563</v>
      </c>
      <c r="E189" s="583" t="s">
        <v>1564</v>
      </c>
      <c r="F189" s="606">
        <v>1</v>
      </c>
      <c r="G189" s="606" t="s">
        <v>178</v>
      </c>
      <c r="H189" s="607">
        <v>150250</v>
      </c>
      <c r="I189" s="607">
        <v>150250</v>
      </c>
      <c r="J189" s="569" t="s">
        <v>11</v>
      </c>
      <c r="K189" s="570">
        <v>46142</v>
      </c>
      <c r="L189" s="570">
        <v>46326</v>
      </c>
      <c r="M189" s="569"/>
      <c r="N189" s="569"/>
      <c r="O189" s="569"/>
      <c r="P189" s="569" t="s">
        <v>909</v>
      </c>
      <c r="Q189" s="684" t="s">
        <v>1565</v>
      </c>
      <c r="R189" s="567"/>
    </row>
    <row r="190" spans="1:18" ht="219.6" customHeight="1">
      <c r="A190" s="679">
        <v>1</v>
      </c>
      <c r="B190" s="568">
        <v>168</v>
      </c>
      <c r="C190" s="573" t="s">
        <v>139</v>
      </c>
      <c r="D190" s="590" t="s">
        <v>1420</v>
      </c>
      <c r="E190" s="589" t="s">
        <v>1421</v>
      </c>
      <c r="F190" s="573">
        <v>1</v>
      </c>
      <c r="G190" s="573" t="s">
        <v>1422</v>
      </c>
      <c r="H190" s="588">
        <v>0</v>
      </c>
      <c r="I190" s="588">
        <v>0</v>
      </c>
      <c r="J190" s="569" t="s">
        <v>11</v>
      </c>
      <c r="K190" s="570">
        <v>46234</v>
      </c>
      <c r="L190" s="570">
        <v>46326</v>
      </c>
      <c r="M190" s="569"/>
      <c r="N190" s="569"/>
      <c r="O190" s="569"/>
      <c r="P190" s="569" t="s">
        <v>1302</v>
      </c>
      <c r="Q190" s="684" t="s">
        <v>1432</v>
      </c>
      <c r="R190" s="567"/>
    </row>
    <row r="191" spans="1:18" s="572" customFormat="1" ht="105" customHeight="1">
      <c r="A191" s="678">
        <v>1</v>
      </c>
      <c r="B191" s="568">
        <v>169</v>
      </c>
      <c r="C191" s="569" t="s">
        <v>28</v>
      </c>
      <c r="D191" s="590" t="s">
        <v>932</v>
      </c>
      <c r="E191" s="589" t="s">
        <v>338</v>
      </c>
      <c r="F191" s="573">
        <v>3443</v>
      </c>
      <c r="G191" s="573" t="s">
        <v>426</v>
      </c>
      <c r="H191" s="578">
        <v>408685</v>
      </c>
      <c r="I191" s="578">
        <v>150000</v>
      </c>
      <c r="J191" s="569" t="s">
        <v>11</v>
      </c>
      <c r="K191" s="570">
        <v>46203</v>
      </c>
      <c r="L191" s="570">
        <v>46265</v>
      </c>
      <c r="M191" s="569"/>
      <c r="N191" s="569"/>
      <c r="O191" s="569"/>
      <c r="P191" s="569" t="s">
        <v>427</v>
      </c>
      <c r="Q191" s="684" t="s">
        <v>1303</v>
      </c>
      <c r="R191" s="571"/>
    </row>
    <row r="192" spans="1:18" s="572" customFormat="1" ht="102.6" customHeight="1">
      <c r="A192" s="678">
        <v>2</v>
      </c>
      <c r="B192" s="568">
        <v>170</v>
      </c>
      <c r="C192" s="569" t="s">
        <v>28</v>
      </c>
      <c r="D192" s="590" t="s">
        <v>377</v>
      </c>
      <c r="E192" s="589" t="s">
        <v>340</v>
      </c>
      <c r="F192" s="573">
        <v>1</v>
      </c>
      <c r="G192" s="573" t="s">
        <v>392</v>
      </c>
      <c r="H192" s="578">
        <f>5942+60.16</f>
        <v>6002.16</v>
      </c>
      <c r="I192" s="578">
        <v>5151.8500000000004</v>
      </c>
      <c r="J192" s="569" t="s">
        <v>11</v>
      </c>
      <c r="K192" s="570">
        <v>45961</v>
      </c>
      <c r="L192" s="570">
        <v>46081</v>
      </c>
      <c r="M192" s="569"/>
      <c r="N192" s="569"/>
      <c r="O192" s="569"/>
      <c r="P192" s="569" t="s">
        <v>427</v>
      </c>
      <c r="Q192" s="586" t="s">
        <v>1320</v>
      </c>
      <c r="R192" s="571"/>
    </row>
    <row r="193" spans="1:18" s="572" customFormat="1" ht="112.15" customHeight="1">
      <c r="A193" s="678">
        <v>3</v>
      </c>
      <c r="B193" s="568">
        <v>172</v>
      </c>
      <c r="C193" s="569" t="s">
        <v>28</v>
      </c>
      <c r="D193" s="590" t="s">
        <v>378</v>
      </c>
      <c r="E193" s="589" t="s">
        <v>333</v>
      </c>
      <c r="F193" s="573">
        <v>1</v>
      </c>
      <c r="G193" s="573" t="s">
        <v>934</v>
      </c>
      <c r="H193" s="578">
        <v>25174</v>
      </c>
      <c r="I193" s="578">
        <v>10419.24</v>
      </c>
      <c r="J193" s="569" t="s">
        <v>11</v>
      </c>
      <c r="K193" s="570">
        <v>46112</v>
      </c>
      <c r="L193" s="570">
        <v>46234</v>
      </c>
      <c r="M193" s="569"/>
      <c r="N193" s="569"/>
      <c r="O193" s="569"/>
      <c r="P193" s="569" t="s">
        <v>427</v>
      </c>
      <c r="Q193" s="586" t="s">
        <v>1314</v>
      </c>
      <c r="R193" s="571"/>
    </row>
    <row r="194" spans="1:18" s="572" customFormat="1" ht="99.6" customHeight="1">
      <c r="A194" s="678">
        <v>5</v>
      </c>
      <c r="B194" s="568">
        <v>175</v>
      </c>
      <c r="C194" s="569" t="s">
        <v>28</v>
      </c>
      <c r="D194" s="590" t="s">
        <v>1370</v>
      </c>
      <c r="E194" s="589" t="s">
        <v>329</v>
      </c>
      <c r="F194" s="573">
        <v>1</v>
      </c>
      <c r="G194" s="573" t="s">
        <v>1376</v>
      </c>
      <c r="H194" s="608">
        <v>2975</v>
      </c>
      <c r="I194" s="578">
        <v>2975</v>
      </c>
      <c r="J194" s="569" t="s">
        <v>11</v>
      </c>
      <c r="K194" s="570">
        <v>46081</v>
      </c>
      <c r="L194" s="570">
        <v>46173</v>
      </c>
      <c r="M194" s="569"/>
      <c r="N194" s="569"/>
      <c r="O194" s="569"/>
      <c r="P194" s="569" t="s">
        <v>427</v>
      </c>
      <c r="Q194" s="586" t="s">
        <v>1303</v>
      </c>
      <c r="R194" s="571"/>
    </row>
    <row r="195" spans="1:18" s="572" customFormat="1" ht="99.6" customHeight="1">
      <c r="A195" s="678"/>
      <c r="B195" s="568">
        <v>176</v>
      </c>
      <c r="C195" s="569" t="s">
        <v>28</v>
      </c>
      <c r="D195" s="584" t="s">
        <v>1539</v>
      </c>
      <c r="E195" s="583" t="s">
        <v>331</v>
      </c>
      <c r="F195" s="569">
        <v>8</v>
      </c>
      <c r="G195" s="569" t="s">
        <v>429</v>
      </c>
      <c r="H195" s="608">
        <v>23643</v>
      </c>
      <c r="I195" s="578">
        <v>23643</v>
      </c>
      <c r="J195" s="569" t="s">
        <v>11</v>
      </c>
      <c r="K195" s="570">
        <v>46142</v>
      </c>
      <c r="L195" s="570">
        <v>46265</v>
      </c>
      <c r="M195" s="569"/>
      <c r="N195" s="569"/>
      <c r="O195" s="569"/>
      <c r="P195" s="569" t="s">
        <v>427</v>
      </c>
      <c r="Q195" s="586" t="s">
        <v>1303</v>
      </c>
      <c r="R195" s="571"/>
    </row>
    <row r="196" spans="1:18" ht="237" customHeight="1">
      <c r="A196" s="678">
        <v>20</v>
      </c>
      <c r="B196" s="568">
        <v>177</v>
      </c>
      <c r="C196" s="573" t="s">
        <v>28</v>
      </c>
      <c r="D196" s="590" t="s">
        <v>1418</v>
      </c>
      <c r="E196" s="589" t="s">
        <v>1374</v>
      </c>
      <c r="F196" s="573">
        <v>52</v>
      </c>
      <c r="G196" s="573" t="s">
        <v>1365</v>
      </c>
      <c r="H196" s="605">
        <v>166164.95000000001</v>
      </c>
      <c r="I196" s="677">
        <v>166164.95000000001</v>
      </c>
      <c r="J196" s="569" t="s">
        <v>11</v>
      </c>
      <c r="K196" s="570">
        <v>45900</v>
      </c>
      <c r="L196" s="570">
        <v>46081</v>
      </c>
      <c r="M196" s="569"/>
      <c r="N196" s="569"/>
      <c r="O196" s="569"/>
      <c r="P196" s="569" t="s">
        <v>427</v>
      </c>
      <c r="Q196" s="586" t="s">
        <v>1303</v>
      </c>
      <c r="R196" s="567"/>
    </row>
    <row r="197" spans="1:18" ht="219.75" customHeight="1">
      <c r="A197" s="678"/>
      <c r="B197" s="568">
        <v>178</v>
      </c>
      <c r="C197" s="573" t="s">
        <v>28</v>
      </c>
      <c r="D197" s="590" t="s">
        <v>1373</v>
      </c>
      <c r="E197" s="574" t="s">
        <v>1372</v>
      </c>
      <c r="F197" s="569">
        <v>1</v>
      </c>
      <c r="G197" s="576" t="s">
        <v>431</v>
      </c>
      <c r="H197" s="578">
        <f>30000+23615.95</f>
        <v>53615.95</v>
      </c>
      <c r="I197" s="578">
        <v>25184.68</v>
      </c>
      <c r="J197" s="569" t="s">
        <v>11</v>
      </c>
      <c r="K197" s="570">
        <v>46022</v>
      </c>
      <c r="L197" s="570">
        <v>46203</v>
      </c>
      <c r="M197" s="569"/>
      <c r="N197" s="569"/>
      <c r="O197" s="569"/>
      <c r="P197" s="569" t="s">
        <v>427</v>
      </c>
      <c r="Q197" s="586" t="s">
        <v>1303</v>
      </c>
      <c r="R197" s="567"/>
    </row>
    <row r="198" spans="1:18" ht="100.5" customHeight="1">
      <c r="A198" s="678"/>
      <c r="B198" s="568">
        <v>179</v>
      </c>
      <c r="C198" s="573" t="s">
        <v>28</v>
      </c>
      <c r="D198" s="590" t="s">
        <v>380</v>
      </c>
      <c r="E198" s="589" t="s">
        <v>1093</v>
      </c>
      <c r="F198" s="569">
        <v>1</v>
      </c>
      <c r="G198" s="576" t="s">
        <v>431</v>
      </c>
      <c r="H198" s="578">
        <f>24000+7063.89</f>
        <v>31063.89</v>
      </c>
      <c r="I198" s="578">
        <v>16170.37</v>
      </c>
      <c r="J198" s="569" t="s">
        <v>11</v>
      </c>
      <c r="K198" s="570">
        <v>46022</v>
      </c>
      <c r="L198" s="570">
        <v>46203</v>
      </c>
      <c r="M198" s="569"/>
      <c r="N198" s="569"/>
      <c r="O198" s="569"/>
      <c r="P198" s="569" t="s">
        <v>427</v>
      </c>
      <c r="Q198" s="586" t="s">
        <v>1303</v>
      </c>
      <c r="R198" s="567"/>
    </row>
    <row r="199" spans="1:18" ht="160.5" customHeight="1">
      <c r="A199" s="678"/>
      <c r="B199" s="568">
        <v>180</v>
      </c>
      <c r="C199" s="573" t="s">
        <v>28</v>
      </c>
      <c r="D199" s="590" t="s">
        <v>381</v>
      </c>
      <c r="E199" s="589" t="s">
        <v>432</v>
      </c>
      <c r="F199" s="569">
        <v>1</v>
      </c>
      <c r="G199" s="576" t="s">
        <v>431</v>
      </c>
      <c r="H199" s="578">
        <f>8650+13206.88</f>
        <v>21856.879999999997</v>
      </c>
      <c r="I199" s="578">
        <v>8967.73</v>
      </c>
      <c r="J199" s="569" t="s">
        <v>11</v>
      </c>
      <c r="K199" s="570">
        <v>46022</v>
      </c>
      <c r="L199" s="570">
        <v>46203</v>
      </c>
      <c r="M199" s="569"/>
      <c r="N199" s="569"/>
      <c r="O199" s="569"/>
      <c r="P199" s="569" t="s">
        <v>427</v>
      </c>
      <c r="Q199" s="586" t="s">
        <v>1303</v>
      </c>
      <c r="R199" s="567"/>
    </row>
    <row r="200" spans="1:18" s="572" customFormat="1" ht="170.45" customHeight="1">
      <c r="A200" s="678">
        <v>15</v>
      </c>
      <c r="B200" s="568">
        <v>181</v>
      </c>
      <c r="C200" s="569" t="s">
        <v>28</v>
      </c>
      <c r="D200" s="590" t="s">
        <v>433</v>
      </c>
      <c r="E200" s="589" t="s">
        <v>335</v>
      </c>
      <c r="F200" s="573">
        <v>1</v>
      </c>
      <c r="G200" s="573" t="s">
        <v>434</v>
      </c>
      <c r="H200" s="578">
        <v>70000</v>
      </c>
      <c r="I200" s="578">
        <v>70000</v>
      </c>
      <c r="J200" s="569" t="s">
        <v>16</v>
      </c>
      <c r="K200" s="570">
        <v>46234</v>
      </c>
      <c r="L200" s="570">
        <v>46326</v>
      </c>
      <c r="M200" s="569"/>
      <c r="N200" s="569"/>
      <c r="O200" s="569"/>
      <c r="P200" s="569" t="s">
        <v>427</v>
      </c>
      <c r="Q200" s="586" t="s">
        <v>1304</v>
      </c>
      <c r="R200" s="571"/>
    </row>
    <row r="201" spans="1:18" s="572" customFormat="1" ht="173.45" customHeight="1">
      <c r="A201" s="678">
        <v>16</v>
      </c>
      <c r="B201" s="568">
        <v>182</v>
      </c>
      <c r="C201" s="569" t="s">
        <v>28</v>
      </c>
      <c r="D201" s="584" t="s">
        <v>382</v>
      </c>
      <c r="E201" s="583" t="s">
        <v>324</v>
      </c>
      <c r="F201" s="573">
        <v>3</v>
      </c>
      <c r="G201" s="573" t="s">
        <v>435</v>
      </c>
      <c r="H201" s="578">
        <v>90000</v>
      </c>
      <c r="I201" s="578">
        <v>90000</v>
      </c>
      <c r="J201" s="569" t="s">
        <v>16</v>
      </c>
      <c r="K201" s="570">
        <v>46234</v>
      </c>
      <c r="L201" s="570">
        <v>46326</v>
      </c>
      <c r="M201" s="569"/>
      <c r="N201" s="569"/>
      <c r="O201" s="569"/>
      <c r="P201" s="569" t="s">
        <v>427</v>
      </c>
      <c r="Q201" s="586" t="s">
        <v>1304</v>
      </c>
      <c r="R201" s="571"/>
    </row>
    <row r="202" spans="1:18" s="572" customFormat="1" ht="156" customHeight="1">
      <c r="A202" s="678">
        <v>6</v>
      </c>
      <c r="B202" s="568">
        <v>184</v>
      </c>
      <c r="C202" s="569" t="s">
        <v>28</v>
      </c>
      <c r="D202" s="590" t="s">
        <v>936</v>
      </c>
      <c r="E202" s="589" t="s">
        <v>438</v>
      </c>
      <c r="F202" s="573">
        <v>1</v>
      </c>
      <c r="G202" s="573" t="s">
        <v>439</v>
      </c>
      <c r="H202" s="609">
        <v>65585804</v>
      </c>
      <c r="I202" s="609">
        <v>59262775.079999998</v>
      </c>
      <c r="J202" s="569" t="s">
        <v>11</v>
      </c>
      <c r="K202" s="570">
        <v>46265</v>
      </c>
      <c r="L202" s="570">
        <v>46387</v>
      </c>
      <c r="M202" s="576"/>
      <c r="N202" s="576"/>
      <c r="O202" s="569"/>
      <c r="P202" s="569" t="s">
        <v>427</v>
      </c>
      <c r="Q202" s="586" t="s">
        <v>1314</v>
      </c>
      <c r="R202" s="571"/>
    </row>
    <row r="203" spans="1:18" s="572" customFormat="1" ht="96" customHeight="1">
      <c r="A203" s="679">
        <v>8</v>
      </c>
      <c r="B203" s="568">
        <v>185</v>
      </c>
      <c r="C203" s="573" t="s">
        <v>28</v>
      </c>
      <c r="D203" s="589" t="s">
        <v>1400</v>
      </c>
      <c r="E203" s="590" t="s">
        <v>698</v>
      </c>
      <c r="F203" s="573">
        <v>1</v>
      </c>
      <c r="G203" s="573" t="s">
        <v>70</v>
      </c>
      <c r="H203" s="609">
        <f>7483730+7013322.96</f>
        <v>14497052.960000001</v>
      </c>
      <c r="I203" s="609">
        <v>14497052.960000001</v>
      </c>
      <c r="J203" s="569" t="s">
        <v>11</v>
      </c>
      <c r="K203" s="570">
        <v>46053</v>
      </c>
      <c r="L203" s="570">
        <v>46387</v>
      </c>
      <c r="M203" s="576"/>
      <c r="N203" s="576"/>
      <c r="O203" s="569"/>
      <c r="P203" s="569" t="s">
        <v>427</v>
      </c>
      <c r="Q203" s="586" t="s">
        <v>1303</v>
      </c>
      <c r="R203" s="571"/>
    </row>
    <row r="204" spans="1:18" ht="344.25" customHeight="1">
      <c r="A204" s="679">
        <v>1</v>
      </c>
      <c r="B204" s="568">
        <v>186</v>
      </c>
      <c r="C204" s="573" t="s">
        <v>146</v>
      </c>
      <c r="D204" s="577" t="s">
        <v>1430</v>
      </c>
      <c r="E204" s="574" t="s">
        <v>931</v>
      </c>
      <c r="F204" s="569">
        <v>800</v>
      </c>
      <c r="G204" s="569" t="s">
        <v>178</v>
      </c>
      <c r="H204" s="735">
        <f>91184-45592</f>
        <v>45592</v>
      </c>
      <c r="I204" s="735">
        <f>91184-45592</f>
        <v>45592</v>
      </c>
      <c r="J204" s="569" t="s">
        <v>11</v>
      </c>
      <c r="K204" s="570">
        <v>46081</v>
      </c>
      <c r="L204" s="570">
        <v>46295</v>
      </c>
      <c r="M204" s="569"/>
      <c r="N204" s="569"/>
      <c r="O204" s="569"/>
      <c r="P204" s="569" t="s">
        <v>1302</v>
      </c>
      <c r="Q204" s="586" t="s">
        <v>1303</v>
      </c>
      <c r="R204" s="567"/>
    </row>
    <row r="205" spans="1:18" ht="141" customHeight="1">
      <c r="A205" s="679">
        <v>1</v>
      </c>
      <c r="B205" s="568">
        <v>187</v>
      </c>
      <c r="C205" s="573" t="s">
        <v>1053</v>
      </c>
      <c r="D205" s="590" t="s">
        <v>743</v>
      </c>
      <c r="E205" s="589" t="s">
        <v>345</v>
      </c>
      <c r="F205" s="569">
        <v>1</v>
      </c>
      <c r="G205" s="569" t="s">
        <v>185</v>
      </c>
      <c r="H205" s="588">
        <v>300000</v>
      </c>
      <c r="I205" s="588">
        <v>300000</v>
      </c>
      <c r="J205" s="569" t="s">
        <v>16</v>
      </c>
      <c r="K205" s="570">
        <v>46112</v>
      </c>
      <c r="L205" s="570">
        <v>46265</v>
      </c>
      <c r="M205" s="569"/>
      <c r="N205" s="569"/>
      <c r="O205" s="569"/>
      <c r="P205" s="569" t="s">
        <v>1302</v>
      </c>
      <c r="Q205" s="586" t="s">
        <v>1303</v>
      </c>
      <c r="R205" s="567"/>
    </row>
    <row r="206" spans="1:18" s="567" customFormat="1" ht="27.6" customHeight="1">
      <c r="A206" s="683" t="s">
        <v>1351</v>
      </c>
      <c r="B206" s="568" t="s">
        <v>1496</v>
      </c>
      <c r="C206" s="573" t="s">
        <v>1053</v>
      </c>
      <c r="D206" s="610" t="s">
        <v>716</v>
      </c>
      <c r="E206" s="589"/>
      <c r="F206" s="573"/>
      <c r="G206" s="573"/>
      <c r="H206" s="588"/>
      <c r="I206" s="588"/>
      <c r="J206" s="569"/>
      <c r="K206" s="570"/>
      <c r="L206" s="570"/>
      <c r="M206" s="569"/>
      <c r="N206" s="569"/>
      <c r="O206" s="569"/>
      <c r="P206" s="569"/>
      <c r="Q206" s="586"/>
    </row>
    <row r="207" spans="1:18" s="612" customFormat="1" ht="32.450000000000003" customHeight="1">
      <c r="A207" s="683" t="s">
        <v>1352</v>
      </c>
      <c r="B207" s="568" t="s">
        <v>1497</v>
      </c>
      <c r="C207" s="573" t="s">
        <v>1053</v>
      </c>
      <c r="D207" s="610" t="s">
        <v>717</v>
      </c>
      <c r="E207" s="589"/>
      <c r="F207" s="573"/>
      <c r="G207" s="573"/>
      <c r="H207" s="588"/>
      <c r="I207" s="588"/>
      <c r="J207" s="569"/>
      <c r="K207" s="570"/>
      <c r="L207" s="570"/>
      <c r="M207" s="569"/>
      <c r="N207" s="569"/>
      <c r="O207" s="569"/>
      <c r="P207" s="569"/>
      <c r="Q207" s="586"/>
      <c r="R207" s="611"/>
    </row>
    <row r="208" spans="1:18" s="612" customFormat="1" ht="32.450000000000003" customHeight="1">
      <c r="A208" s="683" t="s">
        <v>1353</v>
      </c>
      <c r="B208" s="568" t="s">
        <v>1498</v>
      </c>
      <c r="C208" s="573" t="s">
        <v>1053</v>
      </c>
      <c r="D208" s="610" t="s">
        <v>718</v>
      </c>
      <c r="E208" s="589"/>
      <c r="F208" s="573"/>
      <c r="G208" s="573"/>
      <c r="H208" s="588"/>
      <c r="I208" s="588"/>
      <c r="J208" s="569"/>
      <c r="K208" s="570"/>
      <c r="L208" s="570"/>
      <c r="M208" s="569"/>
      <c r="N208" s="569"/>
      <c r="O208" s="569"/>
      <c r="P208" s="569"/>
      <c r="Q208" s="586"/>
      <c r="R208" s="611"/>
    </row>
    <row r="209" spans="1:18" s="612" customFormat="1" ht="32.450000000000003" customHeight="1">
      <c r="A209" s="683" t="s">
        <v>1354</v>
      </c>
      <c r="B209" s="568" t="s">
        <v>1499</v>
      </c>
      <c r="C209" s="573" t="s">
        <v>1053</v>
      </c>
      <c r="D209" s="610" t="s">
        <v>719</v>
      </c>
      <c r="E209" s="589"/>
      <c r="F209" s="573"/>
      <c r="G209" s="573"/>
      <c r="H209" s="588"/>
      <c r="I209" s="588"/>
      <c r="J209" s="569"/>
      <c r="K209" s="570"/>
      <c r="L209" s="570"/>
      <c r="M209" s="569"/>
      <c r="N209" s="569"/>
      <c r="O209" s="569"/>
      <c r="P209" s="569"/>
      <c r="Q209" s="586"/>
      <c r="R209" s="611"/>
    </row>
    <row r="210" spans="1:18" s="612" customFormat="1" ht="32.450000000000003" customHeight="1">
      <c r="A210" s="683" t="s">
        <v>1355</v>
      </c>
      <c r="B210" s="568" t="s">
        <v>1500</v>
      </c>
      <c r="C210" s="573" t="s">
        <v>1053</v>
      </c>
      <c r="D210" s="610" t="s">
        <v>720</v>
      </c>
      <c r="E210" s="589"/>
      <c r="F210" s="573"/>
      <c r="G210" s="573"/>
      <c r="H210" s="588"/>
      <c r="I210" s="588"/>
      <c r="J210" s="569"/>
      <c r="K210" s="570"/>
      <c r="L210" s="570"/>
      <c r="M210" s="569"/>
      <c r="N210" s="569"/>
      <c r="O210" s="569"/>
      <c r="P210" s="569"/>
      <c r="Q210" s="586"/>
      <c r="R210" s="611"/>
    </row>
    <row r="211" spans="1:18" s="612" customFormat="1" ht="32.450000000000003" customHeight="1">
      <c r="A211" s="683" t="s">
        <v>1356</v>
      </c>
      <c r="B211" s="568" t="s">
        <v>1501</v>
      </c>
      <c r="C211" s="573" t="s">
        <v>1053</v>
      </c>
      <c r="D211" s="610" t="s">
        <v>721</v>
      </c>
      <c r="E211" s="589"/>
      <c r="F211" s="573"/>
      <c r="G211" s="573"/>
      <c r="H211" s="588"/>
      <c r="I211" s="588"/>
      <c r="J211" s="569"/>
      <c r="K211" s="570"/>
      <c r="L211" s="570"/>
      <c r="M211" s="569"/>
      <c r="N211" s="569"/>
      <c r="O211" s="569"/>
      <c r="P211" s="569"/>
      <c r="Q211" s="586"/>
      <c r="R211" s="611"/>
    </row>
    <row r="212" spans="1:18" s="612" customFormat="1" ht="32.450000000000003" customHeight="1">
      <c r="A212" s="683" t="s">
        <v>1357</v>
      </c>
      <c r="B212" s="568" t="s">
        <v>1502</v>
      </c>
      <c r="C212" s="573" t="s">
        <v>1053</v>
      </c>
      <c r="D212" s="610" t="s">
        <v>722</v>
      </c>
      <c r="E212" s="589"/>
      <c r="F212" s="573"/>
      <c r="G212" s="573"/>
      <c r="H212" s="588"/>
      <c r="I212" s="588"/>
      <c r="J212" s="569"/>
      <c r="K212" s="570"/>
      <c r="L212" s="570"/>
      <c r="M212" s="569"/>
      <c r="N212" s="569"/>
      <c r="O212" s="569"/>
      <c r="P212" s="569"/>
      <c r="Q212" s="586"/>
      <c r="R212" s="611"/>
    </row>
    <row r="213" spans="1:18" s="612" customFormat="1" ht="32.450000000000003" customHeight="1">
      <c r="A213" s="683" t="s">
        <v>1358</v>
      </c>
      <c r="B213" s="568" t="s">
        <v>1503</v>
      </c>
      <c r="C213" s="573" t="s">
        <v>1053</v>
      </c>
      <c r="D213" s="610" t="s">
        <v>723</v>
      </c>
      <c r="E213" s="589"/>
      <c r="F213" s="573"/>
      <c r="G213" s="573"/>
      <c r="H213" s="588"/>
      <c r="I213" s="588"/>
      <c r="J213" s="569"/>
      <c r="K213" s="570"/>
      <c r="L213" s="570"/>
      <c r="M213" s="569"/>
      <c r="N213" s="569"/>
      <c r="O213" s="569"/>
      <c r="P213" s="569"/>
      <c r="Q213" s="586"/>
      <c r="R213" s="611"/>
    </row>
    <row r="214" spans="1:18" s="612" customFormat="1" ht="45" customHeight="1">
      <c r="A214" s="683" t="s">
        <v>1359</v>
      </c>
      <c r="B214" s="568" t="s">
        <v>1504</v>
      </c>
      <c r="C214" s="573" t="s">
        <v>1053</v>
      </c>
      <c r="D214" s="610" t="s">
        <v>1383</v>
      </c>
      <c r="E214" s="589"/>
      <c r="F214" s="573"/>
      <c r="G214" s="573"/>
      <c r="H214" s="588"/>
      <c r="I214" s="588"/>
      <c r="J214" s="569"/>
      <c r="K214" s="570"/>
      <c r="L214" s="570"/>
      <c r="M214" s="569"/>
      <c r="N214" s="569"/>
      <c r="O214" s="569"/>
      <c r="P214" s="569"/>
      <c r="Q214" s="586"/>
      <c r="R214" s="611"/>
    </row>
    <row r="215" spans="1:18" s="612" customFormat="1" ht="32.450000000000003" customHeight="1">
      <c r="A215" s="683" t="s">
        <v>1360</v>
      </c>
      <c r="B215" s="568" t="s">
        <v>1505</v>
      </c>
      <c r="C215" s="573" t="s">
        <v>1053</v>
      </c>
      <c r="D215" s="610" t="s">
        <v>724</v>
      </c>
      <c r="E215" s="589"/>
      <c r="F215" s="573"/>
      <c r="G215" s="573"/>
      <c r="H215" s="588"/>
      <c r="I215" s="588"/>
      <c r="J215" s="569"/>
      <c r="K215" s="570"/>
      <c r="L215" s="570"/>
      <c r="M215" s="569"/>
      <c r="N215" s="569"/>
      <c r="O215" s="569"/>
      <c r="P215" s="569"/>
      <c r="Q215" s="586"/>
      <c r="R215" s="611"/>
    </row>
    <row r="216" spans="1:18" s="612" customFormat="1" ht="32.450000000000003" customHeight="1">
      <c r="A216" s="683" t="s">
        <v>1361</v>
      </c>
      <c r="B216" s="568" t="s">
        <v>1506</v>
      </c>
      <c r="C216" s="573" t="s">
        <v>1053</v>
      </c>
      <c r="D216" s="610" t="s">
        <v>725</v>
      </c>
      <c r="E216" s="589"/>
      <c r="F216" s="573"/>
      <c r="G216" s="573"/>
      <c r="H216" s="588"/>
      <c r="I216" s="588"/>
      <c r="J216" s="569"/>
      <c r="K216" s="570"/>
      <c r="L216" s="570"/>
      <c r="M216" s="569"/>
      <c r="N216" s="573"/>
      <c r="O216" s="569"/>
      <c r="P216" s="569"/>
      <c r="Q216" s="586"/>
      <c r="R216" s="611"/>
    </row>
    <row r="217" spans="1:18" s="612" customFormat="1" ht="25.15" customHeight="1">
      <c r="A217" s="683" t="s">
        <v>1362</v>
      </c>
      <c r="B217" s="568" t="s">
        <v>1507</v>
      </c>
      <c r="C217" s="573" t="s">
        <v>1053</v>
      </c>
      <c r="D217" s="610" t="s">
        <v>726</v>
      </c>
      <c r="E217" s="589"/>
      <c r="F217" s="573"/>
      <c r="G217" s="573"/>
      <c r="H217" s="588"/>
      <c r="I217" s="588"/>
      <c r="J217" s="569"/>
      <c r="K217" s="570"/>
      <c r="L217" s="570"/>
      <c r="M217" s="569"/>
      <c r="N217" s="569"/>
      <c r="O217" s="569"/>
      <c r="P217" s="569"/>
      <c r="Q217" s="586"/>
      <c r="R217" s="611"/>
    </row>
    <row r="218" spans="1:18" s="612" customFormat="1" ht="32.450000000000003" customHeight="1">
      <c r="A218" s="679" t="s">
        <v>699</v>
      </c>
      <c r="B218" s="568" t="s">
        <v>1508</v>
      </c>
      <c r="C218" s="573" t="s">
        <v>1053</v>
      </c>
      <c r="D218" s="610" t="s">
        <v>727</v>
      </c>
      <c r="E218" s="589"/>
      <c r="F218" s="573"/>
      <c r="G218" s="573"/>
      <c r="H218" s="588"/>
      <c r="I218" s="588"/>
      <c r="J218" s="569"/>
      <c r="K218" s="570"/>
      <c r="L218" s="570"/>
      <c r="M218" s="569"/>
      <c r="N218" s="569"/>
      <c r="O218" s="569"/>
      <c r="P218" s="569"/>
      <c r="Q218" s="586"/>
      <c r="R218" s="611"/>
    </row>
    <row r="219" spans="1:18" s="612" customFormat="1" ht="32.450000000000003" customHeight="1">
      <c r="A219" s="679" t="s">
        <v>700</v>
      </c>
      <c r="B219" s="568" t="s">
        <v>1509</v>
      </c>
      <c r="C219" s="573" t="s">
        <v>1053</v>
      </c>
      <c r="D219" s="610" t="s">
        <v>728</v>
      </c>
      <c r="E219" s="589"/>
      <c r="F219" s="573"/>
      <c r="G219" s="573"/>
      <c r="H219" s="588"/>
      <c r="I219" s="588"/>
      <c r="J219" s="569"/>
      <c r="K219" s="570"/>
      <c r="L219" s="570"/>
      <c r="M219" s="569"/>
      <c r="N219" s="569"/>
      <c r="O219" s="569"/>
      <c r="P219" s="569"/>
      <c r="Q219" s="586"/>
      <c r="R219" s="611"/>
    </row>
    <row r="220" spans="1:18" s="612" customFormat="1" ht="32.450000000000003" customHeight="1">
      <c r="A220" s="679" t="s">
        <v>701</v>
      </c>
      <c r="B220" s="568" t="s">
        <v>1510</v>
      </c>
      <c r="C220" s="573" t="s">
        <v>1053</v>
      </c>
      <c r="D220" s="610" t="s">
        <v>729</v>
      </c>
      <c r="E220" s="589"/>
      <c r="F220" s="573"/>
      <c r="G220" s="573"/>
      <c r="H220" s="588"/>
      <c r="I220" s="588"/>
      <c r="J220" s="569"/>
      <c r="K220" s="570"/>
      <c r="L220" s="570"/>
      <c r="M220" s="569"/>
      <c r="N220" s="569"/>
      <c r="O220" s="569"/>
      <c r="P220" s="569"/>
      <c r="Q220" s="586"/>
      <c r="R220" s="611"/>
    </row>
    <row r="221" spans="1:18" s="612" customFormat="1" ht="32.450000000000003" customHeight="1">
      <c r="A221" s="679" t="s">
        <v>702</v>
      </c>
      <c r="B221" s="568" t="s">
        <v>1511</v>
      </c>
      <c r="C221" s="573" t="s">
        <v>1053</v>
      </c>
      <c r="D221" s="610" t="s">
        <v>730</v>
      </c>
      <c r="E221" s="589"/>
      <c r="F221" s="573"/>
      <c r="G221" s="573"/>
      <c r="H221" s="588"/>
      <c r="I221" s="588"/>
      <c r="J221" s="569"/>
      <c r="K221" s="570"/>
      <c r="L221" s="570"/>
      <c r="M221" s="569"/>
      <c r="N221" s="569"/>
      <c r="O221" s="569"/>
      <c r="P221" s="569"/>
      <c r="Q221" s="586"/>
      <c r="R221" s="611"/>
    </row>
    <row r="222" spans="1:18" s="612" customFormat="1" ht="32.450000000000003" customHeight="1">
      <c r="A222" s="679" t="s">
        <v>703</v>
      </c>
      <c r="B222" s="568" t="s">
        <v>1512</v>
      </c>
      <c r="C222" s="573" t="s">
        <v>1053</v>
      </c>
      <c r="D222" s="610" t="s">
        <v>731</v>
      </c>
      <c r="E222" s="589"/>
      <c r="F222" s="573"/>
      <c r="G222" s="573"/>
      <c r="H222" s="588"/>
      <c r="I222" s="588"/>
      <c r="J222" s="569"/>
      <c r="K222" s="570"/>
      <c r="L222" s="570"/>
      <c r="M222" s="569"/>
      <c r="N222" s="569"/>
      <c r="O222" s="569"/>
      <c r="P222" s="569"/>
      <c r="Q222" s="586"/>
      <c r="R222" s="611"/>
    </row>
    <row r="223" spans="1:18" s="612" customFormat="1" ht="32.450000000000003" customHeight="1">
      <c r="A223" s="679" t="s">
        <v>704</v>
      </c>
      <c r="B223" s="568" t="s">
        <v>1513</v>
      </c>
      <c r="C223" s="573" t="s">
        <v>1053</v>
      </c>
      <c r="D223" s="610" t="s">
        <v>742</v>
      </c>
      <c r="E223" s="589"/>
      <c r="F223" s="573"/>
      <c r="G223" s="573"/>
      <c r="H223" s="588"/>
      <c r="I223" s="588"/>
      <c r="J223" s="569"/>
      <c r="K223" s="570"/>
      <c r="L223" s="570"/>
      <c r="M223" s="569"/>
      <c r="N223" s="569"/>
      <c r="O223" s="569"/>
      <c r="P223" s="569"/>
      <c r="Q223" s="586"/>
      <c r="R223" s="611"/>
    </row>
    <row r="224" spans="1:18" s="612" customFormat="1" ht="32.450000000000003" customHeight="1">
      <c r="A224" s="679" t="s">
        <v>705</v>
      </c>
      <c r="B224" s="568" t="s">
        <v>1514</v>
      </c>
      <c r="C224" s="573" t="s">
        <v>1053</v>
      </c>
      <c r="D224" s="610" t="s">
        <v>732</v>
      </c>
      <c r="E224" s="589"/>
      <c r="F224" s="573"/>
      <c r="G224" s="573"/>
      <c r="H224" s="588"/>
      <c r="I224" s="588"/>
      <c r="J224" s="569"/>
      <c r="K224" s="570"/>
      <c r="L224" s="570"/>
      <c r="M224" s="569"/>
      <c r="N224" s="569"/>
      <c r="O224" s="569"/>
      <c r="P224" s="569"/>
      <c r="Q224" s="586"/>
      <c r="R224" s="611"/>
    </row>
    <row r="225" spans="1:99" s="612" customFormat="1" ht="32.450000000000003" customHeight="1">
      <c r="A225" s="679" t="s">
        <v>706</v>
      </c>
      <c r="B225" s="568" t="s">
        <v>1515</v>
      </c>
      <c r="C225" s="573" t="s">
        <v>1053</v>
      </c>
      <c r="D225" s="610" t="s">
        <v>733</v>
      </c>
      <c r="E225" s="589"/>
      <c r="F225" s="573"/>
      <c r="G225" s="573"/>
      <c r="H225" s="588"/>
      <c r="I225" s="588"/>
      <c r="J225" s="569"/>
      <c r="K225" s="570"/>
      <c r="L225" s="570"/>
      <c r="M225" s="569"/>
      <c r="N225" s="569"/>
      <c r="O225" s="569"/>
      <c r="P225" s="569"/>
      <c r="Q225" s="586"/>
      <c r="R225" s="611"/>
    </row>
    <row r="226" spans="1:99" s="612" customFormat="1" ht="32.450000000000003" customHeight="1">
      <c r="A226" s="679" t="s">
        <v>707</v>
      </c>
      <c r="B226" s="568" t="s">
        <v>1516</v>
      </c>
      <c r="C226" s="573" t="s">
        <v>1053</v>
      </c>
      <c r="D226" s="610" t="s">
        <v>734</v>
      </c>
      <c r="E226" s="589"/>
      <c r="F226" s="573"/>
      <c r="G226" s="573"/>
      <c r="H226" s="588"/>
      <c r="I226" s="588"/>
      <c r="J226" s="569"/>
      <c r="K226" s="570"/>
      <c r="L226" s="570"/>
      <c r="M226" s="569"/>
      <c r="N226" s="569"/>
      <c r="O226" s="569"/>
      <c r="P226" s="569"/>
      <c r="Q226" s="586"/>
      <c r="R226" s="729"/>
      <c r="S226" s="698"/>
      <c r="T226" s="698"/>
      <c r="U226" s="698"/>
      <c r="V226" s="698"/>
      <c r="W226" s="698"/>
      <c r="X226" s="698"/>
      <c r="Y226" s="698"/>
      <c r="Z226" s="698"/>
      <c r="AA226" s="698"/>
      <c r="AB226" s="698"/>
      <c r="AC226" s="698"/>
      <c r="AD226" s="698"/>
      <c r="AE226" s="698"/>
      <c r="AF226" s="698"/>
      <c r="AG226" s="698"/>
      <c r="AH226" s="698"/>
      <c r="AI226" s="698"/>
      <c r="AJ226" s="698"/>
      <c r="AK226" s="698"/>
      <c r="AL226" s="698"/>
      <c r="AM226" s="698"/>
      <c r="AN226" s="698"/>
      <c r="AO226" s="698"/>
      <c r="AP226" s="698"/>
      <c r="AQ226" s="698"/>
      <c r="AR226" s="698"/>
      <c r="AS226" s="698"/>
      <c r="AT226" s="698"/>
      <c r="AU226" s="698"/>
      <c r="AV226" s="698"/>
      <c r="AW226" s="698"/>
      <c r="AX226" s="698"/>
      <c r="AY226" s="698"/>
      <c r="AZ226" s="698"/>
      <c r="BA226" s="698"/>
      <c r="BB226" s="698"/>
      <c r="BC226" s="698"/>
      <c r="BD226" s="698"/>
      <c r="BE226" s="698"/>
      <c r="BF226" s="698"/>
      <c r="BG226" s="698"/>
      <c r="BH226" s="698"/>
      <c r="BI226" s="698"/>
      <c r="BJ226" s="698"/>
      <c r="BK226" s="698"/>
      <c r="BL226" s="698"/>
      <c r="BM226" s="698"/>
      <c r="BN226" s="698"/>
      <c r="BO226" s="698"/>
      <c r="BP226" s="698"/>
      <c r="BQ226" s="698"/>
      <c r="BR226" s="698"/>
      <c r="BS226" s="698"/>
      <c r="BT226" s="698"/>
      <c r="BU226" s="698"/>
      <c r="BV226" s="698"/>
      <c r="BW226" s="698"/>
      <c r="BX226" s="698"/>
      <c r="BY226" s="698"/>
      <c r="BZ226" s="698"/>
      <c r="CA226" s="698"/>
      <c r="CB226" s="698"/>
      <c r="CC226" s="698"/>
      <c r="CD226" s="698"/>
      <c r="CE226" s="698"/>
      <c r="CF226" s="698"/>
      <c r="CG226" s="698"/>
      <c r="CH226" s="698"/>
      <c r="CI226" s="698"/>
      <c r="CJ226" s="698"/>
      <c r="CK226" s="698"/>
      <c r="CL226" s="698"/>
      <c r="CM226" s="698"/>
      <c r="CN226" s="698"/>
      <c r="CO226" s="698"/>
      <c r="CP226" s="698"/>
      <c r="CQ226" s="698"/>
      <c r="CR226" s="698"/>
      <c r="CS226" s="698"/>
      <c r="CT226" s="698"/>
      <c r="CU226" s="698"/>
    </row>
    <row r="227" spans="1:99" s="612" customFormat="1" ht="32.450000000000003" customHeight="1">
      <c r="A227" s="679" t="s">
        <v>708</v>
      </c>
      <c r="B227" s="568" t="s">
        <v>1517</v>
      </c>
      <c r="C227" s="573" t="s">
        <v>1053</v>
      </c>
      <c r="D227" s="610" t="s">
        <v>735</v>
      </c>
      <c r="E227" s="589"/>
      <c r="F227" s="573"/>
      <c r="G227" s="573"/>
      <c r="H227" s="588"/>
      <c r="I227" s="588"/>
      <c r="J227" s="569"/>
      <c r="K227" s="570"/>
      <c r="L227" s="570"/>
      <c r="M227" s="569"/>
      <c r="N227" s="569"/>
      <c r="O227" s="569"/>
      <c r="P227" s="569"/>
      <c r="Q227" s="586"/>
      <c r="R227" s="567"/>
      <c r="S227" s="567"/>
      <c r="T227" s="567"/>
      <c r="U227" s="567"/>
      <c r="V227" s="567"/>
      <c r="W227" s="567"/>
      <c r="X227" s="567"/>
      <c r="Y227" s="567"/>
      <c r="Z227" s="567"/>
      <c r="AA227" s="567"/>
      <c r="AB227" s="567"/>
      <c r="AC227" s="567"/>
      <c r="AD227" s="567"/>
      <c r="AE227" s="567"/>
      <c r="AF227" s="567"/>
      <c r="AG227" s="567"/>
      <c r="AH227" s="567"/>
      <c r="AI227" s="567"/>
      <c r="AJ227" s="567"/>
      <c r="AK227" s="567"/>
      <c r="AL227" s="567"/>
      <c r="AM227" s="567"/>
      <c r="AN227" s="567"/>
      <c r="AO227" s="567"/>
      <c r="AP227" s="567"/>
      <c r="AQ227" s="567"/>
      <c r="AR227" s="567"/>
      <c r="AS227" s="567"/>
      <c r="AT227" s="567"/>
      <c r="AU227" s="567"/>
      <c r="AV227" s="567"/>
      <c r="AW227" s="567"/>
      <c r="AX227" s="567"/>
      <c r="AY227" s="567"/>
      <c r="AZ227" s="567"/>
      <c r="BA227" s="567"/>
      <c r="BB227" s="567"/>
      <c r="BC227" s="567"/>
      <c r="BD227" s="567"/>
      <c r="BE227" s="567"/>
      <c r="BF227" s="567"/>
      <c r="BG227" s="567"/>
      <c r="BH227" s="567"/>
      <c r="BI227" s="567"/>
      <c r="BJ227" s="567"/>
      <c r="BK227" s="567"/>
      <c r="BL227" s="567"/>
      <c r="BM227" s="567"/>
      <c r="BN227" s="567"/>
      <c r="BO227" s="567"/>
      <c r="BP227" s="567"/>
      <c r="BQ227" s="567"/>
      <c r="BR227" s="567"/>
      <c r="BS227" s="567"/>
      <c r="BT227" s="567"/>
      <c r="BU227" s="567"/>
      <c r="BV227" s="567"/>
      <c r="BW227" s="567"/>
      <c r="BX227" s="567"/>
      <c r="BY227" s="567"/>
      <c r="BZ227" s="567"/>
      <c r="CA227" s="567"/>
      <c r="CB227" s="567"/>
      <c r="CC227" s="567"/>
      <c r="CD227" s="567"/>
      <c r="CE227" s="567"/>
      <c r="CF227" s="567"/>
      <c r="CG227" s="567"/>
      <c r="CH227" s="567"/>
      <c r="CI227" s="567"/>
      <c r="CJ227" s="567"/>
      <c r="CK227" s="567"/>
      <c r="CL227" s="567"/>
      <c r="CM227" s="567"/>
      <c r="CN227" s="567"/>
      <c r="CO227" s="567"/>
      <c r="CP227" s="567"/>
      <c r="CQ227" s="567"/>
      <c r="CR227" s="567"/>
      <c r="CS227" s="567"/>
      <c r="CT227" s="567"/>
      <c r="CU227" s="567"/>
    </row>
    <row r="228" spans="1:99" s="612" customFormat="1" ht="32.450000000000003" customHeight="1">
      <c r="A228" s="679" t="s">
        <v>709</v>
      </c>
      <c r="B228" s="568" t="s">
        <v>1518</v>
      </c>
      <c r="C228" s="573" t="s">
        <v>1053</v>
      </c>
      <c r="D228" s="610" t="s">
        <v>736</v>
      </c>
      <c r="E228" s="589"/>
      <c r="F228" s="573"/>
      <c r="G228" s="573"/>
      <c r="H228" s="588"/>
      <c r="I228" s="588"/>
      <c r="J228" s="569"/>
      <c r="K228" s="570"/>
      <c r="L228" s="570"/>
      <c r="M228" s="569"/>
      <c r="N228" s="569"/>
      <c r="O228" s="569"/>
      <c r="P228" s="569"/>
      <c r="Q228" s="586"/>
      <c r="R228" s="567"/>
      <c r="S228" s="567"/>
      <c r="T228" s="567"/>
      <c r="U228" s="567"/>
      <c r="V228" s="567"/>
      <c r="W228" s="567"/>
      <c r="X228" s="567"/>
      <c r="Y228" s="567"/>
      <c r="Z228" s="567"/>
      <c r="AA228" s="567"/>
      <c r="AB228" s="567"/>
      <c r="AC228" s="567"/>
      <c r="AD228" s="567"/>
      <c r="AE228" s="567"/>
      <c r="AF228" s="567"/>
      <c r="AG228" s="567"/>
      <c r="AH228" s="567"/>
      <c r="AI228" s="567"/>
      <c r="AJ228" s="567"/>
      <c r="AK228" s="567"/>
      <c r="AL228" s="567"/>
      <c r="AM228" s="567"/>
      <c r="AN228" s="567"/>
      <c r="AO228" s="567"/>
      <c r="AP228" s="567"/>
      <c r="AQ228" s="567"/>
      <c r="AR228" s="567"/>
      <c r="AS228" s="567"/>
      <c r="AT228" s="567"/>
      <c r="AU228" s="567"/>
      <c r="AV228" s="567"/>
      <c r="AW228" s="567"/>
      <c r="AX228" s="567"/>
      <c r="AY228" s="567"/>
      <c r="AZ228" s="567"/>
      <c r="BA228" s="567"/>
      <c r="BB228" s="567"/>
      <c r="BC228" s="567"/>
      <c r="BD228" s="567"/>
      <c r="BE228" s="567"/>
      <c r="BF228" s="567"/>
      <c r="BG228" s="567"/>
      <c r="BH228" s="567"/>
      <c r="BI228" s="567"/>
      <c r="BJ228" s="567"/>
      <c r="BK228" s="567"/>
      <c r="BL228" s="567"/>
      <c r="BM228" s="567"/>
      <c r="BN228" s="567"/>
      <c r="BO228" s="567"/>
      <c r="BP228" s="567"/>
      <c r="BQ228" s="567"/>
      <c r="BR228" s="567"/>
      <c r="BS228" s="567"/>
      <c r="BT228" s="567"/>
      <c r="BU228" s="567"/>
      <c r="BV228" s="567"/>
      <c r="BW228" s="567"/>
      <c r="BX228" s="567"/>
      <c r="BY228" s="567"/>
      <c r="BZ228" s="567"/>
      <c r="CA228" s="567"/>
      <c r="CB228" s="567"/>
      <c r="CC228" s="567"/>
      <c r="CD228" s="567"/>
      <c r="CE228" s="567"/>
      <c r="CF228" s="567"/>
      <c r="CG228" s="567"/>
      <c r="CH228" s="567"/>
      <c r="CI228" s="567"/>
      <c r="CJ228" s="567"/>
      <c r="CK228" s="567"/>
      <c r="CL228" s="567"/>
      <c r="CM228" s="567"/>
      <c r="CN228" s="567"/>
      <c r="CO228" s="567"/>
      <c r="CP228" s="567"/>
      <c r="CQ228" s="567"/>
      <c r="CR228" s="567"/>
      <c r="CS228" s="567"/>
      <c r="CT228" s="567"/>
      <c r="CU228" s="567"/>
    </row>
    <row r="229" spans="1:99" s="612" customFormat="1" ht="32.450000000000003" customHeight="1">
      <c r="A229" s="679" t="s">
        <v>710</v>
      </c>
      <c r="B229" s="568" t="s">
        <v>1519</v>
      </c>
      <c r="C229" s="573" t="s">
        <v>1053</v>
      </c>
      <c r="D229" s="610" t="s">
        <v>737</v>
      </c>
      <c r="E229" s="589"/>
      <c r="F229" s="573"/>
      <c r="G229" s="573"/>
      <c r="H229" s="588"/>
      <c r="I229" s="588"/>
      <c r="J229" s="569"/>
      <c r="K229" s="570"/>
      <c r="L229" s="570"/>
      <c r="M229" s="569"/>
      <c r="N229" s="569"/>
      <c r="O229" s="569"/>
      <c r="P229" s="569"/>
      <c r="Q229" s="586"/>
      <c r="R229" s="567"/>
      <c r="S229" s="567"/>
      <c r="T229" s="567"/>
      <c r="U229" s="567"/>
      <c r="V229" s="567"/>
      <c r="W229" s="567"/>
      <c r="X229" s="567"/>
      <c r="Y229" s="567"/>
      <c r="Z229" s="567"/>
      <c r="AA229" s="567"/>
      <c r="AB229" s="567"/>
      <c r="AC229" s="567"/>
      <c r="AD229" s="567"/>
      <c r="AE229" s="567"/>
      <c r="AF229" s="567"/>
      <c r="AG229" s="567"/>
      <c r="AH229" s="567"/>
      <c r="AI229" s="567"/>
      <c r="AJ229" s="567"/>
      <c r="AK229" s="567"/>
      <c r="AL229" s="567"/>
      <c r="AM229" s="567"/>
      <c r="AN229" s="567"/>
      <c r="AO229" s="567"/>
      <c r="AP229" s="567"/>
      <c r="AQ229" s="567"/>
      <c r="AR229" s="567"/>
      <c r="AS229" s="567"/>
      <c r="AT229" s="567"/>
      <c r="AU229" s="567"/>
      <c r="AV229" s="567"/>
      <c r="AW229" s="567"/>
      <c r="AX229" s="567"/>
      <c r="AY229" s="567"/>
      <c r="AZ229" s="567"/>
      <c r="BA229" s="567"/>
      <c r="BB229" s="567"/>
      <c r="BC229" s="567"/>
      <c r="BD229" s="567"/>
      <c r="BE229" s="567"/>
      <c r="BF229" s="567"/>
      <c r="BG229" s="567"/>
      <c r="BH229" s="567"/>
      <c r="BI229" s="567"/>
      <c r="BJ229" s="567"/>
      <c r="BK229" s="567"/>
      <c r="BL229" s="567"/>
      <c r="BM229" s="567"/>
      <c r="BN229" s="567"/>
      <c r="BO229" s="567"/>
      <c r="BP229" s="567"/>
      <c r="BQ229" s="567"/>
      <c r="BR229" s="567"/>
      <c r="BS229" s="567"/>
      <c r="BT229" s="567"/>
      <c r="BU229" s="567"/>
      <c r="BV229" s="567"/>
      <c r="BW229" s="567"/>
      <c r="BX229" s="567"/>
      <c r="BY229" s="567"/>
      <c r="BZ229" s="567"/>
      <c r="CA229" s="567"/>
      <c r="CB229" s="567"/>
      <c r="CC229" s="567"/>
      <c r="CD229" s="567"/>
      <c r="CE229" s="567"/>
      <c r="CF229" s="567"/>
      <c r="CG229" s="567"/>
      <c r="CH229" s="567"/>
      <c r="CI229" s="567"/>
      <c r="CJ229" s="567"/>
      <c r="CK229" s="567"/>
      <c r="CL229" s="567"/>
      <c r="CM229" s="567"/>
      <c r="CN229" s="567"/>
      <c r="CO229" s="567"/>
      <c r="CP229" s="567"/>
      <c r="CQ229" s="567"/>
      <c r="CR229" s="567"/>
      <c r="CS229" s="567"/>
      <c r="CT229" s="567"/>
      <c r="CU229" s="567"/>
    </row>
    <row r="230" spans="1:99" s="612" customFormat="1" ht="32.450000000000003" customHeight="1">
      <c r="A230" s="679" t="s">
        <v>711</v>
      </c>
      <c r="B230" s="568" t="s">
        <v>1520</v>
      </c>
      <c r="C230" s="573" t="s">
        <v>1053</v>
      </c>
      <c r="D230" s="590" t="s">
        <v>1384</v>
      </c>
      <c r="E230" s="589"/>
      <c r="F230" s="573"/>
      <c r="G230" s="573"/>
      <c r="H230" s="588"/>
      <c r="I230" s="588"/>
      <c r="J230" s="569"/>
      <c r="K230" s="570"/>
      <c r="L230" s="570"/>
      <c r="M230" s="569"/>
      <c r="N230" s="569"/>
      <c r="O230" s="569"/>
      <c r="P230" s="569"/>
      <c r="Q230" s="586"/>
      <c r="R230" s="567"/>
      <c r="S230" s="567"/>
      <c r="T230" s="567"/>
      <c r="U230" s="567"/>
      <c r="V230" s="567"/>
      <c r="W230" s="567"/>
      <c r="X230" s="567"/>
      <c r="Y230" s="567"/>
      <c r="Z230" s="567"/>
      <c r="AA230" s="567"/>
      <c r="AB230" s="567"/>
      <c r="AC230" s="567"/>
      <c r="AD230" s="567"/>
      <c r="AE230" s="567"/>
      <c r="AF230" s="567"/>
      <c r="AG230" s="567"/>
      <c r="AH230" s="567"/>
      <c r="AI230" s="567"/>
      <c r="AJ230" s="567"/>
      <c r="AK230" s="567"/>
      <c r="AL230" s="567"/>
      <c r="AM230" s="567"/>
      <c r="AN230" s="567"/>
      <c r="AO230" s="567"/>
      <c r="AP230" s="567"/>
      <c r="AQ230" s="567"/>
      <c r="AR230" s="567"/>
      <c r="AS230" s="567"/>
      <c r="AT230" s="567"/>
      <c r="AU230" s="567"/>
      <c r="AV230" s="567"/>
      <c r="AW230" s="567"/>
      <c r="AX230" s="567"/>
      <c r="AY230" s="567"/>
      <c r="AZ230" s="567"/>
      <c r="BA230" s="567"/>
      <c r="BB230" s="567"/>
      <c r="BC230" s="567"/>
      <c r="BD230" s="567"/>
      <c r="BE230" s="567"/>
      <c r="BF230" s="567"/>
      <c r="BG230" s="567"/>
      <c r="BH230" s="567"/>
      <c r="BI230" s="567"/>
      <c r="BJ230" s="567"/>
      <c r="BK230" s="567"/>
      <c r="BL230" s="567"/>
      <c r="BM230" s="567"/>
      <c r="BN230" s="567"/>
      <c r="BO230" s="567"/>
      <c r="BP230" s="567"/>
      <c r="BQ230" s="567"/>
      <c r="BR230" s="567"/>
      <c r="BS230" s="567"/>
      <c r="BT230" s="567"/>
      <c r="BU230" s="567"/>
      <c r="BV230" s="567"/>
      <c r="BW230" s="567"/>
      <c r="BX230" s="567"/>
      <c r="BY230" s="567"/>
      <c r="BZ230" s="567"/>
      <c r="CA230" s="567"/>
      <c r="CB230" s="567"/>
      <c r="CC230" s="567"/>
      <c r="CD230" s="567"/>
      <c r="CE230" s="567"/>
      <c r="CF230" s="567"/>
      <c r="CG230" s="567"/>
      <c r="CH230" s="567"/>
      <c r="CI230" s="567"/>
      <c r="CJ230" s="567"/>
      <c r="CK230" s="567"/>
      <c r="CL230" s="567"/>
      <c r="CM230" s="567"/>
      <c r="CN230" s="567"/>
      <c r="CO230" s="567"/>
      <c r="CP230" s="567"/>
      <c r="CQ230" s="567"/>
      <c r="CR230" s="567"/>
      <c r="CS230" s="567"/>
      <c r="CT230" s="567"/>
      <c r="CU230" s="567"/>
    </row>
    <row r="231" spans="1:99" s="612" customFormat="1" ht="32.450000000000003" customHeight="1">
      <c r="A231" s="679" t="s">
        <v>712</v>
      </c>
      <c r="B231" s="568" t="s">
        <v>1521</v>
      </c>
      <c r="C231" s="573" t="s">
        <v>1053</v>
      </c>
      <c r="D231" s="610" t="s">
        <v>738</v>
      </c>
      <c r="E231" s="589"/>
      <c r="F231" s="573"/>
      <c r="G231" s="573"/>
      <c r="H231" s="588"/>
      <c r="I231" s="588"/>
      <c r="J231" s="569"/>
      <c r="K231" s="570"/>
      <c r="L231" s="570"/>
      <c r="M231" s="569"/>
      <c r="N231" s="569"/>
      <c r="O231" s="569"/>
      <c r="P231" s="569"/>
      <c r="Q231" s="586"/>
      <c r="R231" s="567"/>
      <c r="S231" s="567"/>
      <c r="T231" s="567"/>
      <c r="U231" s="567"/>
      <c r="V231" s="567"/>
      <c r="W231" s="567"/>
      <c r="X231" s="567"/>
      <c r="Y231" s="567"/>
      <c r="Z231" s="567"/>
      <c r="AA231" s="567"/>
      <c r="AB231" s="567"/>
      <c r="AC231" s="567"/>
      <c r="AD231" s="567"/>
      <c r="AE231" s="567"/>
      <c r="AF231" s="567"/>
      <c r="AG231" s="567"/>
      <c r="AH231" s="567"/>
      <c r="AI231" s="567"/>
      <c r="AJ231" s="567"/>
      <c r="AK231" s="567"/>
      <c r="AL231" s="567"/>
      <c r="AM231" s="567"/>
      <c r="AN231" s="567"/>
      <c r="AO231" s="567"/>
      <c r="AP231" s="567"/>
      <c r="AQ231" s="567"/>
      <c r="AR231" s="567"/>
      <c r="AS231" s="567"/>
      <c r="AT231" s="567"/>
      <c r="AU231" s="567"/>
      <c r="AV231" s="567"/>
      <c r="AW231" s="567"/>
      <c r="AX231" s="567"/>
      <c r="AY231" s="567"/>
      <c r="AZ231" s="567"/>
      <c r="BA231" s="567"/>
      <c r="BB231" s="567"/>
      <c r="BC231" s="567"/>
      <c r="BD231" s="567"/>
      <c r="BE231" s="567"/>
      <c r="BF231" s="567"/>
      <c r="BG231" s="567"/>
      <c r="BH231" s="567"/>
      <c r="BI231" s="567"/>
      <c r="BJ231" s="567"/>
      <c r="BK231" s="567"/>
      <c r="BL231" s="567"/>
      <c r="BM231" s="567"/>
      <c r="BN231" s="567"/>
      <c r="BO231" s="567"/>
      <c r="BP231" s="567"/>
      <c r="BQ231" s="567"/>
      <c r="BR231" s="567"/>
      <c r="BS231" s="567"/>
      <c r="BT231" s="567"/>
      <c r="BU231" s="567"/>
      <c r="BV231" s="567"/>
      <c r="BW231" s="567"/>
      <c r="BX231" s="567"/>
      <c r="BY231" s="567"/>
      <c r="BZ231" s="567"/>
      <c r="CA231" s="567"/>
      <c r="CB231" s="567"/>
      <c r="CC231" s="567"/>
      <c r="CD231" s="567"/>
      <c r="CE231" s="567"/>
      <c r="CF231" s="567"/>
      <c r="CG231" s="567"/>
      <c r="CH231" s="567"/>
      <c r="CI231" s="567"/>
      <c r="CJ231" s="567"/>
      <c r="CK231" s="567"/>
      <c r="CL231" s="567"/>
      <c r="CM231" s="567"/>
      <c r="CN231" s="567"/>
      <c r="CO231" s="567"/>
      <c r="CP231" s="567"/>
      <c r="CQ231" s="567"/>
      <c r="CR231" s="567"/>
      <c r="CS231" s="567"/>
      <c r="CT231" s="567"/>
      <c r="CU231" s="567"/>
    </row>
    <row r="232" spans="1:99" s="612" customFormat="1" ht="32.450000000000003" customHeight="1">
      <c r="A232" s="679" t="s">
        <v>713</v>
      </c>
      <c r="B232" s="568" t="s">
        <v>1522</v>
      </c>
      <c r="C232" s="573" t="s">
        <v>1053</v>
      </c>
      <c r="D232" s="610" t="s">
        <v>739</v>
      </c>
      <c r="E232" s="589"/>
      <c r="F232" s="573"/>
      <c r="G232" s="573"/>
      <c r="H232" s="588"/>
      <c r="I232" s="588"/>
      <c r="J232" s="569"/>
      <c r="K232" s="570"/>
      <c r="L232" s="570"/>
      <c r="M232" s="569"/>
      <c r="N232" s="569"/>
      <c r="O232" s="569"/>
      <c r="P232" s="569"/>
      <c r="Q232" s="586"/>
      <c r="R232" s="567"/>
      <c r="S232" s="567"/>
      <c r="T232" s="567"/>
      <c r="U232" s="567"/>
      <c r="V232" s="567"/>
      <c r="W232" s="567"/>
      <c r="X232" s="567"/>
      <c r="Y232" s="567"/>
      <c r="Z232" s="567"/>
      <c r="AA232" s="567"/>
      <c r="AB232" s="567"/>
      <c r="AC232" s="567"/>
      <c r="AD232" s="567"/>
      <c r="AE232" s="567"/>
      <c r="AF232" s="567"/>
      <c r="AG232" s="567"/>
      <c r="AH232" s="567"/>
      <c r="AI232" s="567"/>
      <c r="AJ232" s="567"/>
      <c r="AK232" s="567"/>
      <c r="AL232" s="567"/>
      <c r="AM232" s="567"/>
      <c r="AN232" s="567"/>
      <c r="AO232" s="567"/>
      <c r="AP232" s="567"/>
      <c r="AQ232" s="567"/>
      <c r="AR232" s="567"/>
      <c r="AS232" s="567"/>
      <c r="AT232" s="567"/>
      <c r="AU232" s="567"/>
      <c r="AV232" s="567"/>
      <c r="AW232" s="567"/>
      <c r="AX232" s="567"/>
      <c r="AY232" s="567"/>
      <c r="AZ232" s="567"/>
      <c r="BA232" s="567"/>
      <c r="BB232" s="567"/>
      <c r="BC232" s="567"/>
      <c r="BD232" s="567"/>
      <c r="BE232" s="567"/>
      <c r="BF232" s="567"/>
      <c r="BG232" s="567"/>
      <c r="BH232" s="567"/>
      <c r="BI232" s="567"/>
      <c r="BJ232" s="567"/>
      <c r="BK232" s="567"/>
      <c r="BL232" s="567"/>
      <c r="BM232" s="567"/>
      <c r="BN232" s="567"/>
      <c r="BO232" s="567"/>
      <c r="BP232" s="567"/>
      <c r="BQ232" s="567"/>
      <c r="BR232" s="567"/>
      <c r="BS232" s="567"/>
      <c r="BT232" s="567"/>
      <c r="BU232" s="567"/>
      <c r="BV232" s="567"/>
      <c r="BW232" s="567"/>
      <c r="BX232" s="567"/>
      <c r="BY232" s="567"/>
      <c r="BZ232" s="567"/>
      <c r="CA232" s="567"/>
      <c r="CB232" s="567"/>
      <c r="CC232" s="567"/>
      <c r="CD232" s="567"/>
      <c r="CE232" s="567"/>
      <c r="CF232" s="567"/>
      <c r="CG232" s="567"/>
      <c r="CH232" s="567"/>
      <c r="CI232" s="567"/>
      <c r="CJ232" s="567"/>
      <c r="CK232" s="567"/>
      <c r="CL232" s="567"/>
      <c r="CM232" s="567"/>
      <c r="CN232" s="567"/>
      <c r="CO232" s="567"/>
      <c r="CP232" s="567"/>
      <c r="CQ232" s="567"/>
      <c r="CR232" s="567"/>
      <c r="CS232" s="567"/>
      <c r="CT232" s="567"/>
      <c r="CU232" s="567"/>
    </row>
    <row r="233" spans="1:99" s="612" customFormat="1" ht="32.450000000000003" customHeight="1">
      <c r="A233" s="679" t="s">
        <v>714</v>
      </c>
      <c r="B233" s="568" t="s">
        <v>1523</v>
      </c>
      <c r="C233" s="573" t="s">
        <v>1053</v>
      </c>
      <c r="D233" s="610" t="s">
        <v>740</v>
      </c>
      <c r="E233" s="589"/>
      <c r="F233" s="573"/>
      <c r="G233" s="573"/>
      <c r="H233" s="588"/>
      <c r="I233" s="588"/>
      <c r="J233" s="569"/>
      <c r="K233" s="570"/>
      <c r="L233" s="570"/>
      <c r="M233" s="569"/>
      <c r="N233" s="569"/>
      <c r="O233" s="569"/>
      <c r="P233" s="569"/>
      <c r="Q233" s="586"/>
      <c r="R233" s="567"/>
      <c r="S233" s="567"/>
      <c r="T233" s="567"/>
      <c r="U233" s="567"/>
      <c r="V233" s="567"/>
      <c r="W233" s="567"/>
      <c r="X233" s="567"/>
      <c r="Y233" s="567"/>
      <c r="Z233" s="567"/>
      <c r="AA233" s="567"/>
      <c r="AB233" s="567"/>
      <c r="AC233" s="567"/>
      <c r="AD233" s="567"/>
      <c r="AE233" s="567"/>
      <c r="AF233" s="567"/>
      <c r="AG233" s="567"/>
      <c r="AH233" s="567"/>
      <c r="AI233" s="567"/>
      <c r="AJ233" s="567"/>
      <c r="AK233" s="567"/>
      <c r="AL233" s="567"/>
      <c r="AM233" s="567"/>
      <c r="AN233" s="567"/>
      <c r="AO233" s="567"/>
      <c r="AP233" s="567"/>
      <c r="AQ233" s="567"/>
      <c r="AR233" s="567"/>
      <c r="AS233" s="567"/>
      <c r="AT233" s="567"/>
      <c r="AU233" s="567"/>
      <c r="AV233" s="567"/>
      <c r="AW233" s="567"/>
      <c r="AX233" s="567"/>
      <c r="AY233" s="567"/>
      <c r="AZ233" s="567"/>
      <c r="BA233" s="567"/>
      <c r="BB233" s="567"/>
      <c r="BC233" s="567"/>
      <c r="BD233" s="567"/>
      <c r="BE233" s="567"/>
      <c r="BF233" s="567"/>
      <c r="BG233" s="567"/>
      <c r="BH233" s="567"/>
      <c r="BI233" s="567"/>
      <c r="BJ233" s="567"/>
      <c r="BK233" s="567"/>
      <c r="BL233" s="567"/>
      <c r="BM233" s="567"/>
      <c r="BN233" s="567"/>
      <c r="BO233" s="567"/>
      <c r="BP233" s="567"/>
      <c r="BQ233" s="567"/>
      <c r="BR233" s="567"/>
      <c r="BS233" s="567"/>
      <c r="BT233" s="567"/>
      <c r="BU233" s="567"/>
      <c r="BV233" s="567"/>
      <c r="BW233" s="567"/>
      <c r="BX233" s="567"/>
      <c r="BY233" s="567"/>
      <c r="BZ233" s="567"/>
      <c r="CA233" s="567"/>
      <c r="CB233" s="567"/>
      <c r="CC233" s="567"/>
      <c r="CD233" s="567"/>
      <c r="CE233" s="567"/>
      <c r="CF233" s="567"/>
      <c r="CG233" s="567"/>
      <c r="CH233" s="567"/>
      <c r="CI233" s="567"/>
      <c r="CJ233" s="567"/>
      <c r="CK233" s="567"/>
      <c r="CL233" s="567"/>
      <c r="CM233" s="567"/>
      <c r="CN233" s="567"/>
      <c r="CO233" s="567"/>
      <c r="CP233" s="567"/>
      <c r="CQ233" s="567"/>
      <c r="CR233" s="567"/>
      <c r="CS233" s="567"/>
      <c r="CT233" s="567"/>
      <c r="CU233" s="567"/>
    </row>
    <row r="234" spans="1:99" s="612" customFormat="1" ht="32.450000000000003" customHeight="1">
      <c r="A234" s="679" t="s">
        <v>715</v>
      </c>
      <c r="B234" s="568" t="s">
        <v>1524</v>
      </c>
      <c r="C234" s="573" t="s">
        <v>1053</v>
      </c>
      <c r="D234" s="610" t="s">
        <v>741</v>
      </c>
      <c r="E234" s="589"/>
      <c r="F234" s="573"/>
      <c r="G234" s="573"/>
      <c r="H234" s="588"/>
      <c r="I234" s="588"/>
      <c r="J234" s="569"/>
      <c r="K234" s="570"/>
      <c r="L234" s="570"/>
      <c r="M234" s="569"/>
      <c r="N234" s="569"/>
      <c r="O234" s="569"/>
      <c r="P234" s="569"/>
      <c r="Q234" s="586"/>
      <c r="R234" s="567"/>
      <c r="S234" s="567"/>
      <c r="T234" s="567"/>
      <c r="U234" s="567"/>
      <c r="V234" s="567"/>
      <c r="W234" s="567"/>
      <c r="X234" s="567"/>
      <c r="Y234" s="567"/>
      <c r="Z234" s="567"/>
      <c r="AA234" s="567"/>
      <c r="AB234" s="567"/>
      <c r="AC234" s="567"/>
      <c r="AD234" s="567"/>
      <c r="AE234" s="567"/>
      <c r="AF234" s="567"/>
      <c r="AG234" s="567"/>
      <c r="AH234" s="567"/>
      <c r="AI234" s="567"/>
      <c r="AJ234" s="567"/>
      <c r="AK234" s="567"/>
      <c r="AL234" s="567"/>
      <c r="AM234" s="567"/>
      <c r="AN234" s="567"/>
      <c r="AO234" s="567"/>
      <c r="AP234" s="567"/>
      <c r="AQ234" s="567"/>
      <c r="AR234" s="567"/>
      <c r="AS234" s="567"/>
      <c r="AT234" s="567"/>
      <c r="AU234" s="567"/>
      <c r="AV234" s="567"/>
      <c r="AW234" s="567"/>
      <c r="AX234" s="567"/>
      <c r="AY234" s="567"/>
      <c r="AZ234" s="567"/>
      <c r="BA234" s="567"/>
      <c r="BB234" s="567"/>
      <c r="BC234" s="567"/>
      <c r="BD234" s="567"/>
      <c r="BE234" s="567"/>
      <c r="BF234" s="567"/>
      <c r="BG234" s="567"/>
      <c r="BH234" s="567"/>
      <c r="BI234" s="567"/>
      <c r="BJ234" s="567"/>
      <c r="BK234" s="567"/>
      <c r="BL234" s="567"/>
      <c r="BM234" s="567"/>
      <c r="BN234" s="567"/>
      <c r="BO234" s="567"/>
      <c r="BP234" s="567"/>
      <c r="BQ234" s="567"/>
      <c r="BR234" s="567"/>
      <c r="BS234" s="567"/>
      <c r="BT234" s="567"/>
      <c r="BU234" s="567"/>
      <c r="BV234" s="567"/>
      <c r="BW234" s="567"/>
      <c r="BX234" s="567"/>
      <c r="BY234" s="567"/>
      <c r="BZ234" s="567"/>
      <c r="CA234" s="567"/>
      <c r="CB234" s="567"/>
      <c r="CC234" s="567"/>
      <c r="CD234" s="567"/>
      <c r="CE234" s="567"/>
      <c r="CF234" s="567"/>
      <c r="CG234" s="567"/>
      <c r="CH234" s="567"/>
      <c r="CI234" s="567"/>
      <c r="CJ234" s="567"/>
      <c r="CK234" s="567"/>
      <c r="CL234" s="567"/>
      <c r="CM234" s="567"/>
      <c r="CN234" s="567"/>
      <c r="CO234" s="567"/>
      <c r="CP234" s="567"/>
      <c r="CQ234" s="567"/>
      <c r="CR234" s="567"/>
      <c r="CS234" s="567"/>
      <c r="CT234" s="567"/>
      <c r="CU234" s="567"/>
    </row>
    <row r="235" spans="1:99" s="571" customFormat="1" ht="157.5" customHeight="1">
      <c r="A235" s="678">
        <v>2</v>
      </c>
      <c r="B235" s="568">
        <v>188</v>
      </c>
      <c r="C235" s="573" t="s">
        <v>1053</v>
      </c>
      <c r="D235" s="590" t="s">
        <v>383</v>
      </c>
      <c r="E235" s="589" t="s">
        <v>744</v>
      </c>
      <c r="F235" s="596">
        <v>14000</v>
      </c>
      <c r="G235" s="573" t="s">
        <v>178</v>
      </c>
      <c r="H235" s="588">
        <v>70070</v>
      </c>
      <c r="I235" s="588">
        <v>70070</v>
      </c>
      <c r="J235" s="569" t="s">
        <v>16</v>
      </c>
      <c r="K235" s="570">
        <v>46112</v>
      </c>
      <c r="L235" s="570">
        <v>46234</v>
      </c>
      <c r="M235" s="569"/>
      <c r="N235" s="569"/>
      <c r="O235" s="569"/>
      <c r="P235" s="569" t="s">
        <v>1302</v>
      </c>
      <c r="Q235" s="586" t="s">
        <v>1322</v>
      </c>
    </row>
    <row r="236" spans="1:99" s="572" customFormat="1" ht="138.6" customHeight="1">
      <c r="A236" s="678">
        <v>3</v>
      </c>
      <c r="B236" s="568">
        <v>189</v>
      </c>
      <c r="C236" s="573" t="s">
        <v>1053</v>
      </c>
      <c r="D236" s="590" t="s">
        <v>384</v>
      </c>
      <c r="E236" s="589" t="s">
        <v>1385</v>
      </c>
      <c r="F236" s="573">
        <v>52</v>
      </c>
      <c r="G236" s="573" t="s">
        <v>178</v>
      </c>
      <c r="H236" s="588">
        <v>210000</v>
      </c>
      <c r="I236" s="588">
        <v>210000</v>
      </c>
      <c r="J236" s="569" t="s">
        <v>16</v>
      </c>
      <c r="K236" s="570">
        <v>46112</v>
      </c>
      <c r="L236" s="570">
        <v>46234</v>
      </c>
      <c r="M236" s="569"/>
      <c r="N236" s="569"/>
      <c r="O236" s="569"/>
      <c r="P236" s="569" t="s">
        <v>1302</v>
      </c>
      <c r="Q236" s="586" t="s">
        <v>1308</v>
      </c>
      <c r="R236" s="571"/>
    </row>
    <row r="237" spans="1:99" ht="157.15" customHeight="1">
      <c r="A237" s="679">
        <v>4</v>
      </c>
      <c r="B237" s="568">
        <v>190</v>
      </c>
      <c r="C237" s="573" t="s">
        <v>1053</v>
      </c>
      <c r="D237" s="590" t="s">
        <v>440</v>
      </c>
      <c r="E237" s="589" t="s">
        <v>1287</v>
      </c>
      <c r="F237" s="573">
        <v>62</v>
      </c>
      <c r="G237" s="573" t="s">
        <v>178</v>
      </c>
      <c r="H237" s="588">
        <v>110000</v>
      </c>
      <c r="I237" s="588">
        <v>110000</v>
      </c>
      <c r="J237" s="569" t="s">
        <v>16</v>
      </c>
      <c r="K237" s="570">
        <v>45961</v>
      </c>
      <c r="L237" s="570">
        <v>46053</v>
      </c>
      <c r="M237" s="569"/>
      <c r="N237" s="569"/>
      <c r="O237" s="569"/>
      <c r="P237" s="569" t="s">
        <v>1302</v>
      </c>
      <c r="Q237" s="586" t="s">
        <v>1308</v>
      </c>
      <c r="R237" s="567"/>
    </row>
    <row r="238" spans="1:99" s="572" customFormat="1" ht="274.14999999999998" customHeight="1">
      <c r="A238" s="678">
        <v>5</v>
      </c>
      <c r="B238" s="568">
        <v>191</v>
      </c>
      <c r="C238" s="573" t="s">
        <v>1053</v>
      </c>
      <c r="D238" s="590" t="s">
        <v>1242</v>
      </c>
      <c r="E238" s="589" t="s">
        <v>347</v>
      </c>
      <c r="F238" s="573">
        <v>1</v>
      </c>
      <c r="G238" s="573" t="s">
        <v>745</v>
      </c>
      <c r="H238" s="588">
        <v>70000</v>
      </c>
      <c r="I238" s="588">
        <v>70000</v>
      </c>
      <c r="J238" s="569" t="s">
        <v>11</v>
      </c>
      <c r="K238" s="570">
        <v>46142</v>
      </c>
      <c r="L238" s="570">
        <v>46203</v>
      </c>
      <c r="M238" s="569"/>
      <c r="N238" s="569"/>
      <c r="O238" s="569"/>
      <c r="P238" s="569" t="s">
        <v>1302</v>
      </c>
      <c r="Q238" s="586" t="s">
        <v>1308</v>
      </c>
      <c r="R238" s="571"/>
    </row>
    <row r="239" spans="1:99" s="572" customFormat="1" ht="117" customHeight="1">
      <c r="A239" s="678">
        <v>6</v>
      </c>
      <c r="B239" s="568">
        <v>192</v>
      </c>
      <c r="C239" s="573" t="s">
        <v>1053</v>
      </c>
      <c r="D239" s="590" t="s">
        <v>441</v>
      </c>
      <c r="E239" s="589" t="s">
        <v>442</v>
      </c>
      <c r="F239" s="573">
        <v>7</v>
      </c>
      <c r="G239" s="573" t="s">
        <v>443</v>
      </c>
      <c r="H239" s="588">
        <v>300000</v>
      </c>
      <c r="I239" s="588">
        <v>300000</v>
      </c>
      <c r="J239" s="569" t="s">
        <v>16</v>
      </c>
      <c r="K239" s="570">
        <v>46053</v>
      </c>
      <c r="L239" s="570">
        <v>46234</v>
      </c>
      <c r="M239" s="569"/>
      <c r="N239" s="569"/>
      <c r="O239" s="569"/>
      <c r="P239" s="569" t="s">
        <v>1302</v>
      </c>
      <c r="Q239" s="586" t="s">
        <v>1308</v>
      </c>
      <c r="R239" s="571"/>
    </row>
    <row r="240" spans="1:99" ht="100.9" customHeight="1">
      <c r="A240" s="679">
        <v>7</v>
      </c>
      <c r="B240" s="568">
        <v>193</v>
      </c>
      <c r="C240" s="573" t="s">
        <v>1053</v>
      </c>
      <c r="D240" s="590" t="s">
        <v>746</v>
      </c>
      <c r="E240" s="589" t="s">
        <v>747</v>
      </c>
      <c r="F240" s="573">
        <v>1</v>
      </c>
      <c r="G240" s="573" t="s">
        <v>444</v>
      </c>
      <c r="H240" s="605">
        <v>496000</v>
      </c>
      <c r="I240" s="605">
        <v>496000</v>
      </c>
      <c r="J240" s="569" t="s">
        <v>16</v>
      </c>
      <c r="K240" s="570">
        <v>45930</v>
      </c>
      <c r="L240" s="570">
        <v>46112</v>
      </c>
      <c r="M240" s="569"/>
      <c r="N240" s="569"/>
      <c r="O240" s="569"/>
      <c r="P240" s="569" t="s">
        <v>1302</v>
      </c>
      <c r="Q240" s="586" t="s">
        <v>1308</v>
      </c>
      <c r="R240" s="567"/>
    </row>
    <row r="241" spans="1:18" s="572" customFormat="1" ht="151.9" customHeight="1">
      <c r="A241" s="678">
        <v>8</v>
      </c>
      <c r="B241" s="568">
        <v>194</v>
      </c>
      <c r="C241" s="573" t="s">
        <v>1053</v>
      </c>
      <c r="D241" s="590" t="s">
        <v>385</v>
      </c>
      <c r="E241" s="589" t="s">
        <v>359</v>
      </c>
      <c r="F241" s="573">
        <v>12</v>
      </c>
      <c r="G241" s="573" t="s">
        <v>182</v>
      </c>
      <c r="H241" s="588">
        <v>1127368</v>
      </c>
      <c r="I241" s="588">
        <v>1127368</v>
      </c>
      <c r="J241" s="569" t="s">
        <v>11</v>
      </c>
      <c r="K241" s="570">
        <v>46112</v>
      </c>
      <c r="L241" s="570">
        <v>46173</v>
      </c>
      <c r="M241" s="569"/>
      <c r="N241" s="569"/>
      <c r="O241" s="569"/>
      <c r="P241" s="569" t="s">
        <v>1302</v>
      </c>
      <c r="Q241" s="586" t="s">
        <v>1308</v>
      </c>
      <c r="R241" s="571"/>
    </row>
    <row r="242" spans="1:18" s="572" customFormat="1" ht="151.9" customHeight="1">
      <c r="A242" s="678">
        <v>9</v>
      </c>
      <c r="B242" s="568">
        <v>195</v>
      </c>
      <c r="C242" s="573" t="s">
        <v>1053</v>
      </c>
      <c r="D242" s="590" t="s">
        <v>749</v>
      </c>
      <c r="E242" s="589" t="s">
        <v>355</v>
      </c>
      <c r="F242" s="573">
        <v>12</v>
      </c>
      <c r="G242" s="573" t="s">
        <v>750</v>
      </c>
      <c r="H242" s="588">
        <v>550000</v>
      </c>
      <c r="I242" s="588">
        <v>550000</v>
      </c>
      <c r="J242" s="569" t="s">
        <v>11</v>
      </c>
      <c r="K242" s="570">
        <v>45808</v>
      </c>
      <c r="L242" s="570">
        <v>46053</v>
      </c>
      <c r="M242" s="569"/>
      <c r="N242" s="569"/>
      <c r="O242" s="569"/>
      <c r="P242" s="569" t="s">
        <v>1302</v>
      </c>
      <c r="Q242" s="586" t="s">
        <v>1308</v>
      </c>
      <c r="R242" s="571"/>
    </row>
    <row r="243" spans="1:18" ht="151.9" customHeight="1">
      <c r="A243" s="679">
        <v>10</v>
      </c>
      <c r="B243" s="568">
        <v>196</v>
      </c>
      <c r="C243" s="573" t="s">
        <v>1053</v>
      </c>
      <c r="D243" s="590" t="s">
        <v>751</v>
      </c>
      <c r="E243" s="589" t="s">
        <v>357</v>
      </c>
      <c r="F243" s="573">
        <v>1</v>
      </c>
      <c r="G243" s="573" t="s">
        <v>185</v>
      </c>
      <c r="H243" s="588">
        <v>1199086</v>
      </c>
      <c r="I243" s="588">
        <v>1199086</v>
      </c>
      <c r="J243" s="569" t="s">
        <v>16</v>
      </c>
      <c r="K243" s="570">
        <v>45961</v>
      </c>
      <c r="L243" s="570">
        <v>46053</v>
      </c>
      <c r="M243" s="569"/>
      <c r="N243" s="569"/>
      <c r="O243" s="569"/>
      <c r="P243" s="569" t="s">
        <v>1302</v>
      </c>
      <c r="Q243" s="586" t="s">
        <v>1303</v>
      </c>
      <c r="R243" s="567"/>
    </row>
    <row r="244" spans="1:18" s="572" customFormat="1" ht="97.15" customHeight="1">
      <c r="A244" s="678">
        <v>11</v>
      </c>
      <c r="B244" s="568">
        <v>197</v>
      </c>
      <c r="C244" s="573" t="s">
        <v>1053</v>
      </c>
      <c r="D244" s="590" t="s">
        <v>445</v>
      </c>
      <c r="E244" s="589" t="s">
        <v>1289</v>
      </c>
      <c r="F244" s="573">
        <v>1</v>
      </c>
      <c r="G244" s="573" t="s">
        <v>185</v>
      </c>
      <c r="H244" s="588">
        <v>16727</v>
      </c>
      <c r="I244" s="588">
        <v>16727</v>
      </c>
      <c r="J244" s="569" t="s">
        <v>5</v>
      </c>
      <c r="K244" s="570">
        <v>46234</v>
      </c>
      <c r="L244" s="570">
        <v>46295</v>
      </c>
      <c r="M244" s="569"/>
      <c r="N244" s="569"/>
      <c r="O244" s="569"/>
      <c r="P244" s="569" t="s">
        <v>1302</v>
      </c>
      <c r="Q244" s="586" t="s">
        <v>1308</v>
      </c>
      <c r="R244" s="571"/>
    </row>
    <row r="245" spans="1:18" ht="64.150000000000006" customHeight="1">
      <c r="A245" s="679">
        <v>12</v>
      </c>
      <c r="B245" s="568">
        <v>198</v>
      </c>
      <c r="C245" s="573" t="s">
        <v>1053</v>
      </c>
      <c r="D245" s="590" t="s">
        <v>1332</v>
      </c>
      <c r="E245" s="589" t="s">
        <v>752</v>
      </c>
      <c r="F245" s="573">
        <v>8</v>
      </c>
      <c r="G245" s="573" t="s">
        <v>178</v>
      </c>
      <c r="H245" s="588">
        <v>1675000</v>
      </c>
      <c r="I245" s="588">
        <v>1675000</v>
      </c>
      <c r="J245" s="569" t="s">
        <v>16</v>
      </c>
      <c r="K245" s="570">
        <v>46081</v>
      </c>
      <c r="L245" s="570">
        <v>46265</v>
      </c>
      <c r="M245" s="569"/>
      <c r="N245" s="569"/>
      <c r="O245" s="569"/>
      <c r="P245" s="569" t="s">
        <v>1302</v>
      </c>
      <c r="Q245" s="586" t="s">
        <v>1323</v>
      </c>
      <c r="R245" s="567"/>
    </row>
    <row r="246" spans="1:18" ht="133.15" customHeight="1">
      <c r="A246" s="679">
        <v>13</v>
      </c>
      <c r="B246" s="568">
        <v>199</v>
      </c>
      <c r="C246" s="573" t="s">
        <v>1053</v>
      </c>
      <c r="D246" s="590" t="s">
        <v>753</v>
      </c>
      <c r="E246" s="589" t="s">
        <v>1419</v>
      </c>
      <c r="F246" s="573">
        <v>1</v>
      </c>
      <c r="G246" s="573" t="s">
        <v>185</v>
      </c>
      <c r="H246" s="588">
        <v>285599</v>
      </c>
      <c r="I246" s="588">
        <v>285599</v>
      </c>
      <c r="J246" s="569" t="s">
        <v>11</v>
      </c>
      <c r="K246" s="570">
        <v>46081</v>
      </c>
      <c r="L246" s="570">
        <v>46142</v>
      </c>
      <c r="M246" s="569"/>
      <c r="N246" s="569"/>
      <c r="O246" s="569"/>
      <c r="P246" s="569" t="s">
        <v>1302</v>
      </c>
      <c r="Q246" s="586" t="s">
        <v>1303</v>
      </c>
      <c r="R246" s="567"/>
    </row>
    <row r="247" spans="1:18" ht="232.15" customHeight="1">
      <c r="A247" s="679">
        <v>14</v>
      </c>
      <c r="B247" s="568">
        <v>200</v>
      </c>
      <c r="C247" s="573" t="s">
        <v>1053</v>
      </c>
      <c r="D247" s="590" t="s">
        <v>386</v>
      </c>
      <c r="E247" s="589" t="s">
        <v>447</v>
      </c>
      <c r="F247" s="573">
        <v>1</v>
      </c>
      <c r="G247" s="573" t="s">
        <v>185</v>
      </c>
      <c r="H247" s="588">
        <f>763639+151281</f>
        <v>914920</v>
      </c>
      <c r="I247" s="588">
        <f>763639+151281</f>
        <v>914920</v>
      </c>
      <c r="J247" s="569" t="s">
        <v>11</v>
      </c>
      <c r="K247" s="570">
        <v>46173</v>
      </c>
      <c r="L247" s="570">
        <v>46234</v>
      </c>
      <c r="M247" s="569"/>
      <c r="N247" s="569"/>
      <c r="O247" s="569"/>
      <c r="P247" s="569" t="s">
        <v>1302</v>
      </c>
      <c r="Q247" s="586" t="s">
        <v>1303</v>
      </c>
      <c r="R247" s="567"/>
    </row>
    <row r="248" spans="1:18" ht="91.5" customHeight="1">
      <c r="A248" s="679">
        <v>16</v>
      </c>
      <c r="B248" s="568">
        <v>201</v>
      </c>
      <c r="C248" s="573" t="s">
        <v>1053</v>
      </c>
      <c r="D248" s="590" t="s">
        <v>448</v>
      </c>
      <c r="E248" s="589" t="s">
        <v>449</v>
      </c>
      <c r="F248" s="573">
        <v>1</v>
      </c>
      <c r="G248" s="573" t="s">
        <v>185</v>
      </c>
      <c r="H248" s="588">
        <v>450000</v>
      </c>
      <c r="I248" s="588">
        <v>450000</v>
      </c>
      <c r="J248" s="573" t="s">
        <v>11</v>
      </c>
      <c r="K248" s="570">
        <v>46203</v>
      </c>
      <c r="L248" s="570">
        <v>46387</v>
      </c>
      <c r="M248" s="569"/>
      <c r="N248" s="569"/>
      <c r="O248" s="569"/>
      <c r="P248" s="569" t="s">
        <v>1302</v>
      </c>
      <c r="Q248" s="586" t="s">
        <v>1308</v>
      </c>
      <c r="R248" s="567"/>
    </row>
    <row r="249" spans="1:18" ht="102" customHeight="1">
      <c r="A249" s="679">
        <v>17</v>
      </c>
      <c r="B249" s="568">
        <v>202</v>
      </c>
      <c r="C249" s="573" t="s">
        <v>1053</v>
      </c>
      <c r="D249" s="590" t="s">
        <v>754</v>
      </c>
      <c r="E249" s="589" t="s">
        <v>755</v>
      </c>
      <c r="F249" s="573">
        <v>1</v>
      </c>
      <c r="G249" s="573" t="s">
        <v>185</v>
      </c>
      <c r="H249" s="588">
        <v>150000</v>
      </c>
      <c r="I249" s="588">
        <v>150000</v>
      </c>
      <c r="J249" s="573" t="s">
        <v>16</v>
      </c>
      <c r="K249" s="570">
        <v>46053</v>
      </c>
      <c r="L249" s="570">
        <v>46234</v>
      </c>
      <c r="M249" s="569"/>
      <c r="N249" s="569"/>
      <c r="O249" s="569"/>
      <c r="P249" s="569" t="s">
        <v>1302</v>
      </c>
      <c r="Q249" s="586" t="s">
        <v>1308</v>
      </c>
      <c r="R249" s="567"/>
    </row>
    <row r="250" spans="1:18" ht="102" customHeight="1">
      <c r="A250" s="699">
        <v>19</v>
      </c>
      <c r="B250" s="568">
        <v>203</v>
      </c>
      <c r="C250" s="573" t="s">
        <v>1053</v>
      </c>
      <c r="D250" s="590" t="s">
        <v>450</v>
      </c>
      <c r="E250" s="589" t="s">
        <v>757</v>
      </c>
      <c r="F250" s="573">
        <v>1</v>
      </c>
      <c r="G250" s="573" t="s">
        <v>185</v>
      </c>
      <c r="H250" s="588">
        <v>100000</v>
      </c>
      <c r="I250" s="588">
        <v>100000</v>
      </c>
      <c r="J250" s="569" t="s">
        <v>16</v>
      </c>
      <c r="K250" s="570">
        <v>46053</v>
      </c>
      <c r="L250" s="570">
        <v>46203</v>
      </c>
      <c r="M250" s="569"/>
      <c r="N250" s="569"/>
      <c r="O250" s="569"/>
      <c r="P250" s="569" t="s">
        <v>1302</v>
      </c>
      <c r="Q250" s="586" t="s">
        <v>1303</v>
      </c>
      <c r="R250" s="567"/>
    </row>
    <row r="251" spans="1:18" ht="351.6" customHeight="1" thickBot="1">
      <c r="A251" s="699">
        <v>19</v>
      </c>
      <c r="B251" s="707">
        <v>204</v>
      </c>
      <c r="C251" s="708" t="s">
        <v>64</v>
      </c>
      <c r="D251" s="709" t="s">
        <v>1540</v>
      </c>
      <c r="E251" s="710" t="s">
        <v>1541</v>
      </c>
      <c r="F251" s="727" t="s">
        <v>1542</v>
      </c>
      <c r="G251" s="708" t="s">
        <v>1543</v>
      </c>
      <c r="H251" s="711">
        <v>10000000</v>
      </c>
      <c r="I251" s="711" t="s">
        <v>1544</v>
      </c>
      <c r="J251" s="708" t="s">
        <v>11</v>
      </c>
      <c r="K251" s="712">
        <v>46081</v>
      </c>
      <c r="L251" s="712">
        <v>46173</v>
      </c>
      <c r="M251" s="713"/>
      <c r="N251" s="713"/>
      <c r="O251" s="713"/>
      <c r="P251" s="708" t="s">
        <v>1545</v>
      </c>
      <c r="Q251" s="714" t="s">
        <v>1575</v>
      </c>
      <c r="R251" s="567"/>
    </row>
    <row r="252" spans="1:18" ht="16.899999999999999" customHeight="1">
      <c r="A252" s="700"/>
      <c r="B252" s="730"/>
      <c r="C252" s="560"/>
      <c r="D252" s="731"/>
      <c r="E252" s="561"/>
      <c r="F252" s="732"/>
      <c r="G252" s="560"/>
      <c r="H252" s="733"/>
      <c r="I252" s="733"/>
      <c r="J252" s="560"/>
      <c r="K252" s="734"/>
      <c r="L252" s="734"/>
      <c r="M252" s="613"/>
      <c r="N252" s="613"/>
      <c r="O252" s="613"/>
      <c r="P252" s="613"/>
      <c r="Q252" s="686"/>
    </row>
    <row r="253" spans="1:18" s="538" customFormat="1" ht="15" customHeight="1">
      <c r="A253" s="614"/>
      <c r="B253" s="614"/>
      <c r="C253" s="666" t="s">
        <v>1414</v>
      </c>
      <c r="D253" s="669"/>
      <c r="E253" s="669"/>
      <c r="F253" s="667"/>
      <c r="G253" s="667"/>
      <c r="H253" s="668" t="s">
        <v>102</v>
      </c>
      <c r="I253" s="667"/>
      <c r="J253" s="667"/>
      <c r="K253" s="670"/>
      <c r="L253" s="537"/>
      <c r="M253" s="536"/>
      <c r="N253" s="536"/>
      <c r="O253" s="536"/>
      <c r="P253" s="687"/>
      <c r="Q253" s="688"/>
    </row>
    <row r="254" spans="1:18" s="538" customFormat="1" ht="15" customHeight="1">
      <c r="A254" s="614"/>
      <c r="B254" s="614"/>
      <c r="C254" s="544" t="s">
        <v>1410</v>
      </c>
      <c r="D254" s="545" t="s">
        <v>1411</v>
      </c>
      <c r="E254" s="542"/>
      <c r="F254" s="540"/>
      <c r="G254" s="540"/>
      <c r="H254" s="540"/>
      <c r="I254" s="540"/>
      <c r="J254" s="540"/>
      <c r="K254" s="543"/>
      <c r="L254" s="537"/>
      <c r="M254" s="536"/>
      <c r="N254" s="536"/>
      <c r="O254" s="536"/>
      <c r="P254" s="687"/>
      <c r="Q254" s="688"/>
    </row>
    <row r="255" spans="1:18" s="538" customFormat="1" ht="15" customHeight="1">
      <c r="A255" s="614"/>
      <c r="B255" s="614"/>
      <c r="C255" s="539"/>
      <c r="D255" s="542"/>
      <c r="E255" s="542"/>
      <c r="F255" s="540"/>
      <c r="G255" s="540"/>
      <c r="H255" s="540"/>
      <c r="I255" s="540"/>
      <c r="J255" s="540"/>
      <c r="K255" s="543"/>
      <c r="L255" s="537"/>
      <c r="M255" s="536"/>
      <c r="N255" s="536"/>
      <c r="O255" s="536"/>
      <c r="P255" s="687"/>
      <c r="Q255" s="688"/>
    </row>
    <row r="256" spans="1:18" s="538" customFormat="1" ht="15" customHeight="1">
      <c r="A256" s="614"/>
      <c r="B256" s="614"/>
      <c r="C256" s="539" t="s">
        <v>1415</v>
      </c>
      <c r="D256" s="542"/>
      <c r="E256" s="542"/>
      <c r="F256" s="540"/>
      <c r="G256" s="540"/>
      <c r="H256" s="541" t="s">
        <v>1412</v>
      </c>
      <c r="I256" s="540"/>
      <c r="J256" s="540"/>
      <c r="K256" s="543"/>
      <c r="L256" s="537"/>
      <c r="M256" s="536"/>
      <c r="N256" s="536"/>
      <c r="O256" s="536"/>
      <c r="P256" s="687"/>
      <c r="Q256" s="688"/>
    </row>
    <row r="257" spans="1:17" s="538" customFormat="1" ht="15" customHeight="1" thickBot="1">
      <c r="A257" s="615"/>
      <c r="B257" s="615"/>
      <c r="C257" s="546" t="s">
        <v>1410</v>
      </c>
      <c r="D257" s="548" t="s">
        <v>1413</v>
      </c>
      <c r="E257" s="549"/>
      <c r="F257" s="547"/>
      <c r="G257" s="547"/>
      <c r="H257" s="547"/>
      <c r="I257" s="547"/>
      <c r="J257" s="547"/>
      <c r="K257" s="550"/>
      <c r="L257" s="552"/>
      <c r="M257" s="551"/>
      <c r="N257" s="551"/>
      <c r="O257" s="551"/>
      <c r="P257" s="689"/>
      <c r="Q257" s="690"/>
    </row>
    <row r="258" spans="1:17" ht="79.150000000000006" customHeight="1">
      <c r="A258" s="616"/>
      <c r="B258" s="617"/>
      <c r="C258" s="618"/>
      <c r="D258" s="621"/>
      <c r="E258" s="620"/>
      <c r="F258" s="622"/>
      <c r="G258" s="619"/>
      <c r="H258" s="623"/>
      <c r="I258" s="624"/>
      <c r="J258" s="619"/>
      <c r="K258" s="625"/>
      <c r="L258" s="625"/>
      <c r="M258" s="617"/>
      <c r="N258" s="617"/>
      <c r="O258" s="617"/>
      <c r="P258" s="617"/>
      <c r="Q258" s="617"/>
    </row>
    <row r="259" spans="1:17" ht="79.150000000000006" customHeight="1">
      <c r="A259" s="626"/>
      <c r="B259" s="569"/>
      <c r="C259" s="627"/>
      <c r="D259" s="630"/>
      <c r="E259" s="629"/>
      <c r="F259" s="628"/>
      <c r="G259" s="628"/>
      <c r="H259" s="631"/>
      <c r="I259" s="605"/>
      <c r="J259" s="628"/>
      <c r="K259" s="570"/>
      <c r="L259" s="570"/>
      <c r="M259" s="569"/>
      <c r="N259" s="569"/>
      <c r="O259" s="569"/>
      <c r="P259" s="569"/>
      <c r="Q259" s="569"/>
    </row>
    <row r="260" spans="1:17" ht="79.150000000000006" customHeight="1">
      <c r="A260" s="626"/>
      <c r="B260" s="569"/>
      <c r="C260" s="627"/>
      <c r="D260" s="630"/>
      <c r="E260" s="629"/>
      <c r="F260" s="628"/>
      <c r="G260" s="628"/>
      <c r="H260" s="631"/>
      <c r="I260" s="605"/>
      <c r="J260" s="628"/>
      <c r="K260" s="570"/>
      <c r="L260" s="570"/>
      <c r="M260" s="569"/>
      <c r="N260" s="569"/>
      <c r="O260" s="569"/>
      <c r="P260" s="569"/>
      <c r="Q260" s="569"/>
    </row>
    <row r="261" spans="1:17" ht="79.150000000000006" customHeight="1">
      <c r="A261" s="626"/>
      <c r="B261" s="569"/>
      <c r="C261" s="627"/>
      <c r="D261" s="630"/>
      <c r="E261" s="629"/>
      <c r="F261" s="628"/>
      <c r="G261" s="628"/>
      <c r="H261" s="631"/>
      <c r="I261" s="605"/>
      <c r="J261" s="628"/>
      <c r="K261" s="570"/>
      <c r="L261" s="570"/>
      <c r="M261" s="569"/>
      <c r="N261" s="569"/>
      <c r="O261" s="569"/>
      <c r="P261" s="569"/>
      <c r="Q261" s="569"/>
    </row>
    <row r="262" spans="1:17" ht="79.150000000000006" customHeight="1">
      <c r="A262" s="626"/>
      <c r="B262" s="569"/>
      <c r="C262" s="627"/>
      <c r="D262" s="630"/>
      <c r="E262" s="629"/>
      <c r="F262" s="628"/>
      <c r="G262" s="628"/>
      <c r="H262" s="631"/>
      <c r="I262" s="605"/>
      <c r="J262" s="628"/>
      <c r="K262" s="570"/>
      <c r="L262" s="570"/>
      <c r="M262" s="569"/>
      <c r="N262" s="573"/>
      <c r="O262" s="573"/>
      <c r="P262" s="569"/>
      <c r="Q262" s="569"/>
    </row>
    <row r="263" spans="1:17" ht="79.150000000000006" customHeight="1">
      <c r="A263" s="626"/>
      <c r="B263" s="569"/>
      <c r="C263" s="627"/>
      <c r="D263" s="630"/>
      <c r="E263" s="629"/>
      <c r="F263" s="628"/>
      <c r="G263" s="628"/>
      <c r="H263" s="631"/>
      <c r="I263" s="605"/>
      <c r="J263" s="628"/>
      <c r="K263" s="570"/>
      <c r="L263" s="570"/>
      <c r="M263" s="569"/>
      <c r="N263" s="573"/>
      <c r="O263" s="573"/>
      <c r="P263" s="569"/>
      <c r="Q263" s="569"/>
    </row>
    <row r="264" spans="1:17" ht="79.150000000000006" customHeight="1">
      <c r="A264" s="626"/>
      <c r="B264" s="569"/>
      <c r="C264" s="627"/>
      <c r="D264" s="630"/>
      <c r="E264" s="629"/>
      <c r="F264" s="628"/>
      <c r="G264" s="628"/>
      <c r="H264" s="631"/>
      <c r="I264" s="605"/>
      <c r="J264" s="628"/>
      <c r="K264" s="570"/>
      <c r="L264" s="570"/>
      <c r="M264" s="569"/>
      <c r="N264" s="573"/>
      <c r="O264" s="573"/>
      <c r="P264" s="569"/>
      <c r="Q264" s="569"/>
    </row>
    <row r="265" spans="1:17" ht="79.150000000000006" customHeight="1">
      <c r="A265" s="626"/>
      <c r="B265" s="569"/>
      <c r="C265" s="627"/>
      <c r="D265" s="630"/>
      <c r="E265" s="629"/>
      <c r="F265" s="628"/>
      <c r="G265" s="628"/>
      <c r="H265" s="631"/>
      <c r="I265" s="605"/>
      <c r="J265" s="628"/>
      <c r="K265" s="570"/>
      <c r="L265" s="570"/>
      <c r="M265" s="569"/>
      <c r="N265" s="573"/>
      <c r="O265" s="573"/>
      <c r="P265" s="569"/>
      <c r="Q265" s="569"/>
    </row>
    <row r="266" spans="1:17" ht="79.150000000000006" customHeight="1">
      <c r="A266" s="626"/>
      <c r="B266" s="569"/>
      <c r="C266" s="627"/>
      <c r="D266" s="630"/>
      <c r="E266" s="629"/>
      <c r="F266" s="628"/>
      <c r="G266" s="628"/>
      <c r="H266" s="631"/>
      <c r="I266" s="605"/>
      <c r="J266" s="628"/>
      <c r="K266" s="570"/>
      <c r="L266" s="570"/>
      <c r="M266" s="632"/>
      <c r="N266" s="632"/>
      <c r="O266" s="632"/>
      <c r="P266" s="569"/>
      <c r="Q266" s="569"/>
    </row>
    <row r="267" spans="1:17" ht="79.150000000000006" customHeight="1">
      <c r="A267" s="626"/>
      <c r="B267" s="569"/>
      <c r="C267" s="627"/>
      <c r="D267" s="630"/>
      <c r="E267" s="629"/>
      <c r="F267" s="633"/>
      <c r="G267" s="628"/>
      <c r="H267" s="631"/>
      <c r="I267" s="605"/>
      <c r="J267" s="628"/>
      <c r="K267" s="570"/>
      <c r="L267" s="570"/>
      <c r="M267" s="632"/>
      <c r="N267" s="632"/>
      <c r="O267" s="632"/>
      <c r="P267" s="569"/>
      <c r="Q267" s="569"/>
    </row>
    <row r="268" spans="1:17" ht="79.150000000000006" customHeight="1">
      <c r="A268" s="626"/>
      <c r="B268" s="569"/>
      <c r="C268" s="627"/>
      <c r="D268" s="630"/>
      <c r="E268" s="629"/>
      <c r="F268" s="633"/>
      <c r="G268" s="628"/>
      <c r="H268" s="631"/>
      <c r="I268" s="605"/>
      <c r="J268" s="628"/>
      <c r="K268" s="570"/>
      <c r="L268" s="570"/>
      <c r="M268" s="632"/>
      <c r="N268" s="632"/>
      <c r="O268" s="632"/>
      <c r="P268" s="569"/>
      <c r="Q268" s="569"/>
    </row>
    <row r="269" spans="1:17" ht="79.150000000000006" customHeight="1">
      <c r="A269" s="626"/>
      <c r="B269" s="569"/>
      <c r="C269" s="627"/>
      <c r="D269" s="630"/>
      <c r="E269" s="629"/>
      <c r="F269" s="633"/>
      <c r="G269" s="628"/>
      <c r="H269" s="631"/>
      <c r="I269" s="605"/>
      <c r="J269" s="628"/>
      <c r="K269" s="570"/>
      <c r="L269" s="570"/>
      <c r="M269" s="632"/>
      <c r="N269" s="632"/>
      <c r="O269" s="632"/>
      <c r="P269" s="569"/>
      <c r="Q269" s="569"/>
    </row>
    <row r="270" spans="1:17" ht="172.5" customHeight="1">
      <c r="A270" s="626"/>
      <c r="B270" s="569"/>
      <c r="C270" s="627"/>
      <c r="D270" s="630"/>
      <c r="E270" s="629"/>
      <c r="F270" s="628"/>
      <c r="G270" s="628"/>
      <c r="H270" s="634"/>
      <c r="I270" s="588"/>
      <c r="J270" s="628"/>
      <c r="K270" s="570"/>
      <c r="L270" s="570"/>
      <c r="M270" s="632"/>
      <c r="N270" s="632"/>
      <c r="O270" s="632"/>
      <c r="P270" s="569"/>
      <c r="Q270" s="569"/>
    </row>
    <row r="271" spans="1:17" ht="99.75" customHeight="1">
      <c r="A271" s="626"/>
      <c r="B271" s="569"/>
      <c r="C271" s="627"/>
      <c r="D271" s="630"/>
      <c r="E271" s="629"/>
      <c r="F271" s="628"/>
      <c r="G271" s="628"/>
      <c r="H271" s="634"/>
      <c r="I271" s="588"/>
      <c r="J271" s="628"/>
      <c r="K271" s="570"/>
      <c r="L271" s="570"/>
      <c r="M271" s="632"/>
      <c r="N271" s="632"/>
      <c r="O271" s="632"/>
      <c r="P271" s="569"/>
      <c r="Q271" s="569"/>
    </row>
    <row r="272" spans="1:17" ht="87" customHeight="1">
      <c r="A272" s="626"/>
      <c r="B272" s="569"/>
      <c r="C272" s="627"/>
      <c r="D272" s="630"/>
      <c r="E272" s="629"/>
      <c r="F272" s="628"/>
      <c r="G272" s="628"/>
      <c r="H272" s="634"/>
      <c r="I272" s="588"/>
      <c r="J272" s="628"/>
      <c r="K272" s="570"/>
      <c r="L272" s="570"/>
      <c r="M272" s="632"/>
      <c r="N272" s="632"/>
      <c r="O272" s="632"/>
      <c r="P272" s="569"/>
      <c r="Q272" s="569"/>
    </row>
    <row r="273" spans="1:17" ht="84.75" customHeight="1">
      <c r="A273" s="626"/>
      <c r="B273" s="569"/>
      <c r="C273" s="627"/>
      <c r="D273" s="630"/>
      <c r="E273" s="629"/>
      <c r="F273" s="628"/>
      <c r="G273" s="628"/>
      <c r="H273" s="634"/>
      <c r="I273" s="588"/>
      <c r="J273" s="628"/>
      <c r="K273" s="570"/>
      <c r="L273" s="570"/>
      <c r="M273" s="632"/>
      <c r="N273" s="632"/>
      <c r="O273" s="632"/>
      <c r="P273" s="569"/>
      <c r="Q273" s="569"/>
    </row>
    <row r="274" spans="1:17" ht="198.75" customHeight="1">
      <c r="A274" s="626"/>
      <c r="B274" s="569"/>
      <c r="C274" s="627"/>
      <c r="D274" s="630"/>
      <c r="E274" s="629"/>
      <c r="F274" s="628"/>
      <c r="G274" s="628"/>
      <c r="H274" s="634"/>
      <c r="I274" s="588"/>
      <c r="J274" s="628"/>
      <c r="K274" s="570"/>
      <c r="L274" s="570"/>
      <c r="M274" s="632"/>
      <c r="N274" s="632"/>
      <c r="O274" s="632"/>
      <c r="P274" s="569"/>
      <c r="Q274" s="569"/>
    </row>
    <row r="275" spans="1:17" ht="180" customHeight="1">
      <c r="A275" s="626"/>
      <c r="B275" s="569"/>
      <c r="C275" s="627"/>
      <c r="D275" s="630"/>
      <c r="E275" s="635"/>
      <c r="F275" s="628"/>
      <c r="G275" s="628"/>
      <c r="H275" s="634"/>
      <c r="I275" s="588"/>
      <c r="J275" s="628"/>
      <c r="K275" s="570"/>
      <c r="L275" s="570"/>
      <c r="M275" s="632"/>
      <c r="N275" s="632"/>
      <c r="O275" s="632"/>
      <c r="P275" s="569"/>
      <c r="Q275" s="569"/>
    </row>
    <row r="276" spans="1:17" ht="180" customHeight="1">
      <c r="A276" s="626"/>
      <c r="B276" s="569"/>
      <c r="C276" s="627"/>
      <c r="D276" s="630"/>
      <c r="E276" s="629"/>
      <c r="F276" s="628"/>
      <c r="G276" s="628"/>
      <c r="H276" s="634"/>
      <c r="I276" s="588"/>
      <c r="J276" s="628"/>
      <c r="K276" s="570"/>
      <c r="L276" s="570"/>
      <c r="M276" s="632"/>
      <c r="N276" s="632"/>
      <c r="O276" s="632"/>
      <c r="P276" s="569"/>
      <c r="Q276" s="569"/>
    </row>
    <row r="277" spans="1:17" ht="120" customHeight="1">
      <c r="A277" s="626"/>
      <c r="B277" s="569"/>
      <c r="C277" s="627"/>
      <c r="D277" s="630"/>
      <c r="E277" s="629"/>
      <c r="F277" s="628"/>
      <c r="G277" s="628"/>
      <c r="H277" s="634"/>
      <c r="I277" s="588"/>
      <c r="J277" s="628"/>
      <c r="K277" s="570"/>
      <c r="L277" s="570"/>
      <c r="M277" s="632"/>
      <c r="N277" s="632"/>
      <c r="O277" s="632"/>
      <c r="P277" s="569"/>
      <c r="Q277" s="569"/>
    </row>
    <row r="278" spans="1:17" ht="224.25" customHeight="1">
      <c r="A278" s="636"/>
      <c r="B278" s="569"/>
      <c r="C278" s="637"/>
      <c r="D278" s="640"/>
      <c r="E278" s="639"/>
      <c r="F278" s="638"/>
      <c r="G278" s="638"/>
      <c r="H278" s="641"/>
      <c r="I278" s="588"/>
      <c r="J278" s="638"/>
      <c r="K278" s="570"/>
      <c r="L278" s="570"/>
      <c r="M278" s="632"/>
      <c r="N278" s="632"/>
      <c r="O278" s="632"/>
      <c r="P278" s="569"/>
      <c r="Q278" s="569"/>
    </row>
    <row r="279" spans="1:17" ht="78" customHeight="1">
      <c r="A279" s="642"/>
      <c r="B279" s="569"/>
      <c r="C279" s="643"/>
      <c r="D279" s="590"/>
      <c r="E279" s="589"/>
      <c r="F279" s="573"/>
      <c r="G279" s="573"/>
      <c r="H279" s="644"/>
      <c r="I279" s="605"/>
      <c r="J279" s="573"/>
      <c r="K279" s="570"/>
      <c r="L279" s="570"/>
      <c r="M279" s="632"/>
      <c r="N279" s="632"/>
      <c r="O279" s="632"/>
      <c r="P279" s="569"/>
      <c r="Q279" s="569"/>
    </row>
    <row r="280" spans="1:17" ht="56.45" customHeight="1">
      <c r="A280" s="645"/>
      <c r="B280" s="569"/>
      <c r="C280" s="646"/>
      <c r="D280" s="649"/>
      <c r="E280" s="648"/>
      <c r="F280" s="647"/>
      <c r="G280" s="647"/>
      <c r="H280" s="650"/>
      <c r="I280" s="605"/>
      <c r="J280" s="647"/>
      <c r="K280" s="570"/>
      <c r="L280" s="570"/>
      <c r="M280" s="632"/>
      <c r="N280" s="632"/>
      <c r="O280" s="632"/>
      <c r="P280" s="569"/>
      <c r="Q280" s="569"/>
    </row>
    <row r="281" spans="1:17" ht="56.45" customHeight="1">
      <c r="A281" s="636"/>
      <c r="B281" s="569"/>
      <c r="C281" s="637"/>
      <c r="D281" s="640"/>
      <c r="E281" s="639"/>
      <c r="F281" s="638"/>
      <c r="G281" s="638"/>
      <c r="H281" s="651"/>
      <c r="I281" s="605"/>
      <c r="J281" s="638"/>
      <c r="K281" s="570"/>
      <c r="L281" s="570"/>
      <c r="M281" s="632"/>
      <c r="N281" s="632"/>
      <c r="O281" s="632"/>
      <c r="P281" s="569"/>
      <c r="Q281" s="569"/>
    </row>
    <row r="282" spans="1:17" ht="56.45" customHeight="1">
      <c r="A282" s="636"/>
      <c r="B282" s="569"/>
      <c r="C282" s="637"/>
      <c r="D282" s="640"/>
      <c r="E282" s="639"/>
      <c r="F282" s="638"/>
      <c r="G282" s="638"/>
      <c r="H282" s="651"/>
      <c r="I282" s="605"/>
      <c r="J282" s="638"/>
      <c r="K282" s="570"/>
      <c r="L282" s="570"/>
      <c r="M282" s="632"/>
      <c r="N282" s="632"/>
      <c r="O282" s="632"/>
      <c r="P282" s="569"/>
      <c r="Q282" s="569"/>
    </row>
    <row r="283" spans="1:17" ht="56.45" customHeight="1">
      <c r="A283" s="636"/>
      <c r="B283" s="569"/>
      <c r="C283" s="637"/>
      <c r="D283" s="640"/>
      <c r="E283" s="639"/>
      <c r="F283" s="638"/>
      <c r="G283" s="638"/>
      <c r="H283" s="651"/>
      <c r="I283" s="605"/>
      <c r="J283" s="638"/>
      <c r="K283" s="570"/>
      <c r="L283" s="570"/>
      <c r="M283" s="632"/>
      <c r="N283" s="632"/>
      <c r="O283" s="632"/>
      <c r="P283" s="569"/>
      <c r="Q283" s="569"/>
    </row>
    <row r="284" spans="1:17" ht="56.45" customHeight="1">
      <c r="A284" s="636"/>
      <c r="B284" s="569"/>
      <c r="C284" s="637"/>
      <c r="D284" s="640"/>
      <c r="E284" s="639"/>
      <c r="F284" s="638"/>
      <c r="G284" s="638"/>
      <c r="H284" s="651"/>
      <c r="I284" s="605"/>
      <c r="J284" s="638"/>
      <c r="K284" s="570"/>
      <c r="L284" s="570"/>
      <c r="M284" s="632"/>
      <c r="N284" s="632"/>
      <c r="O284" s="632"/>
      <c r="P284" s="569"/>
      <c r="Q284" s="569"/>
    </row>
    <row r="285" spans="1:17" ht="56.45" customHeight="1">
      <c r="A285" s="636"/>
      <c r="B285" s="569"/>
      <c r="C285" s="637"/>
      <c r="D285" s="640"/>
      <c r="E285" s="639"/>
      <c r="F285" s="638"/>
      <c r="G285" s="638"/>
      <c r="H285" s="651"/>
      <c r="I285" s="605"/>
      <c r="J285" s="638"/>
      <c r="K285" s="570"/>
      <c r="L285" s="570"/>
      <c r="M285" s="632"/>
      <c r="N285" s="632"/>
      <c r="O285" s="632"/>
      <c r="P285" s="569"/>
      <c r="Q285" s="569"/>
    </row>
    <row r="286" spans="1:17" ht="56.45" customHeight="1">
      <c r="A286" s="636"/>
      <c r="B286" s="569"/>
      <c r="C286" s="637"/>
      <c r="D286" s="640"/>
      <c r="E286" s="639"/>
      <c r="F286" s="638"/>
      <c r="G286" s="638"/>
      <c r="H286" s="651"/>
      <c r="I286" s="605"/>
      <c r="J286" s="638"/>
      <c r="K286" s="570"/>
      <c r="L286" s="570"/>
      <c r="M286" s="632"/>
      <c r="N286" s="632"/>
      <c r="O286" s="632"/>
      <c r="P286" s="569"/>
      <c r="Q286" s="569"/>
    </row>
    <row r="287" spans="1:17" ht="56.45" customHeight="1">
      <c r="A287" s="636"/>
      <c r="B287" s="569"/>
      <c r="C287" s="637"/>
      <c r="D287" s="640"/>
      <c r="E287" s="639"/>
      <c r="F287" s="638"/>
      <c r="G287" s="638"/>
      <c r="H287" s="651"/>
      <c r="I287" s="605"/>
      <c r="J287" s="638"/>
      <c r="K287" s="570"/>
      <c r="L287" s="570"/>
      <c r="M287" s="632"/>
      <c r="N287" s="632"/>
      <c r="O287" s="632"/>
      <c r="P287" s="569"/>
      <c r="Q287" s="569"/>
    </row>
    <row r="288" spans="1:17" ht="56.45" customHeight="1">
      <c r="A288" s="636"/>
      <c r="B288" s="569"/>
      <c r="C288" s="637"/>
      <c r="D288" s="640"/>
      <c r="E288" s="639"/>
      <c r="F288" s="638"/>
      <c r="G288" s="638"/>
      <c r="H288" s="651"/>
      <c r="I288" s="605"/>
      <c r="J288" s="638"/>
      <c r="K288" s="570"/>
      <c r="L288" s="570"/>
      <c r="M288" s="632"/>
      <c r="N288" s="632"/>
      <c r="O288" s="632"/>
      <c r="P288" s="569"/>
      <c r="Q288" s="569"/>
    </row>
    <row r="289" spans="1:17" ht="56.45" customHeight="1">
      <c r="A289" s="636"/>
      <c r="B289" s="569"/>
      <c r="C289" s="637"/>
      <c r="D289" s="640"/>
      <c r="E289" s="639"/>
      <c r="F289" s="638"/>
      <c r="G289" s="638"/>
      <c r="H289" s="651"/>
      <c r="I289" s="605"/>
      <c r="J289" s="638"/>
      <c r="K289" s="570"/>
      <c r="L289" s="570"/>
      <c r="M289" s="632"/>
      <c r="N289" s="632"/>
      <c r="O289" s="632"/>
      <c r="P289" s="569"/>
      <c r="Q289" s="569"/>
    </row>
    <row r="290" spans="1:17" ht="56.45" customHeight="1">
      <c r="A290" s="636"/>
      <c r="B290" s="569"/>
      <c r="C290" s="637"/>
      <c r="D290" s="640"/>
      <c r="E290" s="639"/>
      <c r="F290" s="638"/>
      <c r="G290" s="638"/>
      <c r="H290" s="651"/>
      <c r="I290" s="605"/>
      <c r="J290" s="638"/>
      <c r="K290" s="570"/>
      <c r="L290" s="570"/>
      <c r="M290" s="632"/>
      <c r="N290" s="632"/>
      <c r="O290" s="632"/>
      <c r="P290" s="569"/>
      <c r="Q290" s="569"/>
    </row>
    <row r="291" spans="1:17" ht="56.45" customHeight="1">
      <c r="A291" s="636"/>
      <c r="B291" s="569"/>
      <c r="C291" s="637"/>
      <c r="D291" s="640"/>
      <c r="E291" s="639"/>
      <c r="F291" s="638"/>
      <c r="G291" s="638"/>
      <c r="H291" s="651"/>
      <c r="I291" s="605"/>
      <c r="J291" s="638"/>
      <c r="K291" s="570"/>
      <c r="L291" s="570"/>
      <c r="M291" s="632"/>
      <c r="N291" s="632"/>
      <c r="O291" s="632"/>
      <c r="P291" s="569"/>
      <c r="Q291" s="569"/>
    </row>
    <row r="292" spans="1:17" ht="56.45" customHeight="1">
      <c r="A292" s="636"/>
      <c r="B292" s="569"/>
      <c r="C292" s="637"/>
      <c r="D292" s="640"/>
      <c r="E292" s="639"/>
      <c r="F292" s="638"/>
      <c r="G292" s="638"/>
      <c r="H292" s="651"/>
      <c r="I292" s="605"/>
      <c r="J292" s="638"/>
      <c r="K292" s="570"/>
      <c r="L292" s="570"/>
      <c r="M292" s="632"/>
      <c r="N292" s="632"/>
      <c r="O292" s="632"/>
      <c r="P292" s="569"/>
      <c r="Q292" s="569"/>
    </row>
    <row r="293" spans="1:17" ht="56.45" customHeight="1">
      <c r="A293" s="636"/>
      <c r="B293" s="569"/>
      <c r="C293" s="637"/>
      <c r="D293" s="640"/>
      <c r="E293" s="639"/>
      <c r="F293" s="638"/>
      <c r="G293" s="638"/>
      <c r="H293" s="651"/>
      <c r="I293" s="605"/>
      <c r="J293" s="638"/>
      <c r="K293" s="570"/>
      <c r="L293" s="570"/>
      <c r="M293" s="632"/>
      <c r="N293" s="632"/>
      <c r="O293" s="632"/>
      <c r="P293" s="569"/>
      <c r="Q293" s="569"/>
    </row>
    <row r="294" spans="1:17" ht="56.45" customHeight="1">
      <c r="A294" s="636"/>
      <c r="B294" s="569"/>
      <c r="C294" s="637"/>
      <c r="D294" s="640"/>
      <c r="E294" s="639"/>
      <c r="F294" s="638"/>
      <c r="G294" s="638"/>
      <c r="H294" s="651"/>
      <c r="I294" s="605"/>
      <c r="J294" s="638"/>
      <c r="K294" s="570"/>
      <c r="L294" s="570"/>
      <c r="M294" s="632"/>
      <c r="N294" s="632"/>
      <c r="O294" s="632"/>
      <c r="P294" s="569"/>
      <c r="Q294" s="569"/>
    </row>
    <row r="295" spans="1:17" ht="56.45" customHeight="1">
      <c r="A295" s="636"/>
      <c r="B295" s="569"/>
      <c r="C295" s="637"/>
      <c r="D295" s="640"/>
      <c r="E295" s="639"/>
      <c r="F295" s="638"/>
      <c r="G295" s="638"/>
      <c r="H295" s="651"/>
      <c r="I295" s="605"/>
      <c r="J295" s="638"/>
      <c r="K295" s="570"/>
      <c r="L295" s="570"/>
      <c r="M295" s="632"/>
      <c r="N295" s="632"/>
      <c r="O295" s="632"/>
      <c r="P295" s="569"/>
      <c r="Q295" s="569"/>
    </row>
    <row r="296" spans="1:17" ht="56.45" customHeight="1">
      <c r="A296" s="636"/>
      <c r="B296" s="569"/>
      <c r="C296" s="637"/>
      <c r="D296" s="640"/>
      <c r="E296" s="639"/>
      <c r="F296" s="638"/>
      <c r="G296" s="638"/>
      <c r="H296" s="651"/>
      <c r="I296" s="605"/>
      <c r="J296" s="638"/>
      <c r="K296" s="570"/>
      <c r="L296" s="570"/>
      <c r="M296" s="632"/>
      <c r="N296" s="632"/>
      <c r="O296" s="632"/>
      <c r="P296" s="569"/>
      <c r="Q296" s="569"/>
    </row>
    <row r="297" spans="1:17" ht="56.45" customHeight="1">
      <c r="A297" s="636"/>
      <c r="B297" s="569"/>
      <c r="C297" s="637"/>
      <c r="D297" s="640"/>
      <c r="E297" s="639"/>
      <c r="F297" s="638"/>
      <c r="G297" s="638"/>
      <c r="H297" s="651"/>
      <c r="I297" s="605"/>
      <c r="J297" s="638"/>
      <c r="K297" s="570"/>
      <c r="L297" s="570"/>
      <c r="M297" s="632"/>
      <c r="N297" s="632"/>
      <c r="O297" s="632"/>
      <c r="P297" s="569"/>
      <c r="Q297" s="569"/>
    </row>
    <row r="298" spans="1:17" ht="56.45" customHeight="1">
      <c r="A298" s="636"/>
      <c r="B298" s="569"/>
      <c r="C298" s="637"/>
      <c r="D298" s="640"/>
      <c r="E298" s="639"/>
      <c r="F298" s="638"/>
      <c r="G298" s="638"/>
      <c r="H298" s="651"/>
      <c r="I298" s="605"/>
      <c r="J298" s="638"/>
      <c r="K298" s="570"/>
      <c r="L298" s="570"/>
      <c r="M298" s="632"/>
      <c r="N298" s="632"/>
      <c r="O298" s="632"/>
      <c r="P298" s="569"/>
      <c r="Q298" s="569"/>
    </row>
    <row r="299" spans="1:17" ht="56.45" customHeight="1">
      <c r="A299" s="636"/>
      <c r="B299" s="569"/>
      <c r="C299" s="637"/>
      <c r="D299" s="640"/>
      <c r="E299" s="639"/>
      <c r="F299" s="638"/>
      <c r="G299" s="638"/>
      <c r="H299" s="651"/>
      <c r="I299" s="605"/>
      <c r="J299" s="638"/>
      <c r="K299" s="570"/>
      <c r="L299" s="570"/>
      <c r="M299" s="632"/>
      <c r="N299" s="632"/>
      <c r="O299" s="632"/>
      <c r="P299" s="569"/>
      <c r="Q299" s="569"/>
    </row>
    <row r="300" spans="1:17" ht="56.45" customHeight="1">
      <c r="A300" s="636"/>
      <c r="B300" s="569"/>
      <c r="C300" s="637"/>
      <c r="D300" s="640"/>
      <c r="E300" s="639"/>
      <c r="F300" s="638"/>
      <c r="G300" s="638"/>
      <c r="H300" s="651"/>
      <c r="I300" s="605"/>
      <c r="J300" s="638"/>
      <c r="K300" s="570"/>
      <c r="L300" s="570"/>
      <c r="M300" s="632"/>
      <c r="N300" s="632"/>
      <c r="O300" s="632"/>
      <c r="P300" s="569"/>
      <c r="Q300" s="569"/>
    </row>
    <row r="301" spans="1:17" ht="56.45" customHeight="1">
      <c r="A301" s="636"/>
      <c r="B301" s="569"/>
      <c r="C301" s="637"/>
      <c r="D301" s="640"/>
      <c r="E301" s="639"/>
      <c r="F301" s="638"/>
      <c r="G301" s="638"/>
      <c r="H301" s="651"/>
      <c r="I301" s="605"/>
      <c r="J301" s="638"/>
      <c r="K301" s="570"/>
      <c r="L301" s="570"/>
      <c r="M301" s="632"/>
      <c r="N301" s="632"/>
      <c r="O301" s="632"/>
      <c r="P301" s="569"/>
      <c r="Q301" s="569"/>
    </row>
    <row r="302" spans="1:17" ht="56.45" customHeight="1">
      <c r="A302" s="636"/>
      <c r="B302" s="569"/>
      <c r="C302" s="637"/>
      <c r="D302" s="640"/>
      <c r="E302" s="639"/>
      <c r="F302" s="638"/>
      <c r="G302" s="638"/>
      <c r="H302" s="651"/>
      <c r="I302" s="605"/>
      <c r="J302" s="638"/>
      <c r="K302" s="570"/>
      <c r="L302" s="570"/>
      <c r="M302" s="632"/>
      <c r="N302" s="632"/>
      <c r="O302" s="632"/>
      <c r="P302" s="569"/>
      <c r="Q302" s="569"/>
    </row>
    <row r="303" spans="1:17" ht="56.45" customHeight="1">
      <c r="A303" s="636"/>
      <c r="B303" s="569"/>
      <c r="C303" s="637"/>
      <c r="D303" s="640"/>
      <c r="E303" s="639"/>
      <c r="F303" s="638"/>
      <c r="G303" s="638"/>
      <c r="H303" s="651"/>
      <c r="I303" s="605"/>
      <c r="J303" s="638"/>
      <c r="K303" s="570"/>
      <c r="L303" s="570"/>
      <c r="M303" s="632"/>
      <c r="N303" s="632"/>
      <c r="O303" s="632"/>
      <c r="P303" s="569"/>
      <c r="Q303" s="569"/>
    </row>
    <row r="304" spans="1:17" ht="56.45" customHeight="1">
      <c r="A304" s="636"/>
      <c r="B304" s="569"/>
      <c r="C304" s="637"/>
      <c r="D304" s="640"/>
      <c r="E304" s="639"/>
      <c r="F304" s="638"/>
      <c r="G304" s="638"/>
      <c r="H304" s="651"/>
      <c r="I304" s="605"/>
      <c r="J304" s="638"/>
      <c r="K304" s="570"/>
      <c r="L304" s="570"/>
      <c r="M304" s="632"/>
      <c r="N304" s="632"/>
      <c r="O304" s="632"/>
      <c r="P304" s="569"/>
      <c r="Q304" s="569"/>
    </row>
    <row r="305" spans="1:17" ht="56.45" customHeight="1">
      <c r="A305" s="636"/>
      <c r="B305" s="569"/>
      <c r="C305" s="637"/>
      <c r="D305" s="640"/>
      <c r="E305" s="639"/>
      <c r="F305" s="638"/>
      <c r="G305" s="638"/>
      <c r="H305" s="651"/>
      <c r="I305" s="605"/>
      <c r="J305" s="638"/>
      <c r="K305" s="570"/>
      <c r="L305" s="570"/>
      <c r="M305" s="632"/>
      <c r="N305" s="632"/>
      <c r="O305" s="632"/>
      <c r="P305" s="569"/>
      <c r="Q305" s="569"/>
    </row>
    <row r="306" spans="1:17" ht="56.45" customHeight="1">
      <c r="A306" s="636"/>
      <c r="B306" s="569"/>
      <c r="C306" s="637"/>
      <c r="D306" s="640"/>
      <c r="E306" s="639"/>
      <c r="F306" s="638"/>
      <c r="G306" s="638"/>
      <c r="H306" s="651"/>
      <c r="I306" s="605"/>
      <c r="J306" s="638"/>
      <c r="K306" s="570"/>
      <c r="L306" s="570"/>
      <c r="M306" s="632"/>
      <c r="N306" s="632"/>
      <c r="O306" s="632"/>
      <c r="P306" s="569"/>
      <c r="Q306" s="569"/>
    </row>
    <row r="307" spans="1:17" ht="56.45" customHeight="1">
      <c r="A307" s="636"/>
      <c r="B307" s="569"/>
      <c r="C307" s="637"/>
      <c r="D307" s="640"/>
      <c r="E307" s="639"/>
      <c r="F307" s="638"/>
      <c r="G307" s="638"/>
      <c r="H307" s="651"/>
      <c r="I307" s="605"/>
      <c r="J307" s="638"/>
      <c r="K307" s="570"/>
      <c r="L307" s="570"/>
      <c r="M307" s="632"/>
      <c r="N307" s="632"/>
      <c r="O307" s="632"/>
      <c r="P307" s="569"/>
      <c r="Q307" s="569"/>
    </row>
    <row r="308" spans="1:17" ht="56.45" customHeight="1">
      <c r="A308" s="636"/>
      <c r="B308" s="569"/>
      <c r="C308" s="637"/>
      <c r="D308" s="640"/>
      <c r="E308" s="639"/>
      <c r="F308" s="638"/>
      <c r="G308" s="638"/>
      <c r="H308" s="651"/>
      <c r="I308" s="605"/>
      <c r="J308" s="638"/>
      <c r="K308" s="570"/>
      <c r="L308" s="570"/>
      <c r="M308" s="632"/>
      <c r="N308" s="632"/>
      <c r="O308" s="632"/>
      <c r="P308" s="569"/>
      <c r="Q308" s="569"/>
    </row>
    <row r="309" spans="1:17" ht="56.45" customHeight="1">
      <c r="A309" s="636"/>
      <c r="B309" s="569"/>
      <c r="C309" s="637"/>
      <c r="D309" s="640"/>
      <c r="E309" s="639"/>
      <c r="F309" s="638"/>
      <c r="G309" s="638"/>
      <c r="H309" s="651"/>
      <c r="I309" s="605"/>
      <c r="J309" s="638"/>
      <c r="K309" s="570"/>
      <c r="L309" s="570"/>
      <c r="M309" s="632"/>
      <c r="N309" s="632"/>
      <c r="O309" s="632"/>
      <c r="P309" s="569"/>
      <c r="Q309" s="569"/>
    </row>
    <row r="310" spans="1:17" ht="56.45" customHeight="1">
      <c r="A310" s="636"/>
      <c r="B310" s="569"/>
      <c r="C310" s="637"/>
      <c r="D310" s="640"/>
      <c r="E310" s="639"/>
      <c r="F310" s="638"/>
      <c r="G310" s="638"/>
      <c r="H310" s="651"/>
      <c r="I310" s="605"/>
      <c r="J310" s="638"/>
      <c r="K310" s="570"/>
      <c r="L310" s="570"/>
      <c r="M310" s="632"/>
      <c r="N310" s="632"/>
      <c r="O310" s="632"/>
      <c r="P310" s="569"/>
      <c r="Q310" s="569"/>
    </row>
    <row r="311" spans="1:17" ht="56.45" customHeight="1">
      <c r="A311" s="636"/>
      <c r="B311" s="569"/>
      <c r="C311" s="637"/>
      <c r="D311" s="640"/>
      <c r="E311" s="639"/>
      <c r="F311" s="638"/>
      <c r="G311" s="638"/>
      <c r="H311" s="651"/>
      <c r="I311" s="605"/>
      <c r="J311" s="638"/>
      <c r="K311" s="570"/>
      <c r="L311" s="570"/>
      <c r="M311" s="632"/>
      <c r="N311" s="632"/>
      <c r="O311" s="632"/>
      <c r="P311" s="569"/>
      <c r="Q311" s="569"/>
    </row>
    <row r="312" spans="1:17" ht="56.45" customHeight="1">
      <c r="A312" s="636"/>
      <c r="B312" s="569"/>
      <c r="C312" s="637"/>
      <c r="D312" s="640"/>
      <c r="E312" s="639"/>
      <c r="F312" s="638"/>
      <c r="G312" s="638"/>
      <c r="H312" s="651"/>
      <c r="I312" s="605"/>
      <c r="J312" s="638"/>
      <c r="K312" s="570"/>
      <c r="L312" s="570"/>
      <c r="M312" s="632"/>
      <c r="N312" s="632"/>
      <c r="O312" s="632"/>
      <c r="P312" s="569"/>
      <c r="Q312" s="569"/>
    </row>
    <row r="313" spans="1:17" ht="56.45" customHeight="1">
      <c r="A313" s="636"/>
      <c r="B313" s="569"/>
      <c r="C313" s="637"/>
      <c r="D313" s="640"/>
      <c r="E313" s="639"/>
      <c r="F313" s="638"/>
      <c r="G313" s="638"/>
      <c r="H313" s="651"/>
      <c r="I313" s="605"/>
      <c r="J313" s="638"/>
      <c r="K313" s="570"/>
      <c r="L313" s="570"/>
      <c r="M313" s="632"/>
      <c r="N313" s="632"/>
      <c r="O313" s="632"/>
      <c r="P313" s="569"/>
      <c r="Q313" s="569"/>
    </row>
    <row r="314" spans="1:17" ht="56.45" customHeight="1">
      <c r="A314" s="636"/>
      <c r="B314" s="569"/>
      <c r="C314" s="637"/>
      <c r="D314" s="640"/>
      <c r="E314" s="639"/>
      <c r="F314" s="638"/>
      <c r="G314" s="638"/>
      <c r="H314" s="651"/>
      <c r="I314" s="605"/>
      <c r="J314" s="638"/>
      <c r="K314" s="570"/>
      <c r="L314" s="570"/>
      <c r="M314" s="632"/>
      <c r="N314" s="632"/>
      <c r="O314" s="632"/>
      <c r="P314" s="569"/>
      <c r="Q314" s="569"/>
    </row>
    <row r="315" spans="1:17" ht="56.45" customHeight="1">
      <c r="A315" s="638"/>
      <c r="B315" s="647"/>
      <c r="C315" s="638"/>
      <c r="D315" s="640"/>
      <c r="E315" s="639"/>
      <c r="F315" s="638"/>
      <c r="G315" s="638"/>
      <c r="H315" s="651"/>
      <c r="I315" s="605"/>
      <c r="J315" s="638"/>
      <c r="K315" s="570"/>
      <c r="L315" s="570"/>
      <c r="M315" s="632"/>
      <c r="N315" s="632"/>
      <c r="O315" s="632"/>
      <c r="P315" s="569"/>
      <c r="Q315" s="569"/>
    </row>
    <row r="316" spans="1:17" ht="56.45" customHeight="1">
      <c r="A316" s="638"/>
      <c r="B316" s="638"/>
      <c r="C316" s="638"/>
      <c r="D316" s="640"/>
      <c r="E316" s="639"/>
      <c r="F316" s="638"/>
      <c r="G316" s="638"/>
      <c r="H316" s="651"/>
      <c r="I316" s="605"/>
      <c r="J316" s="638"/>
      <c r="K316" s="570"/>
      <c r="L316" s="570"/>
      <c r="M316" s="632"/>
      <c r="N316" s="632"/>
      <c r="O316" s="632"/>
      <c r="P316" s="569"/>
      <c r="Q316" s="569"/>
    </row>
    <row r="317" spans="1:17" ht="56.45" customHeight="1">
      <c r="A317" s="638"/>
      <c r="B317" s="638"/>
      <c r="C317" s="638"/>
      <c r="D317" s="640"/>
      <c r="E317" s="639"/>
      <c r="F317" s="638"/>
      <c r="G317" s="638"/>
      <c r="H317" s="651"/>
      <c r="I317" s="605"/>
      <c r="J317" s="638"/>
      <c r="K317" s="570"/>
      <c r="L317" s="570"/>
      <c r="M317" s="632"/>
      <c r="N317" s="632"/>
      <c r="O317" s="632"/>
      <c r="P317" s="569"/>
      <c r="Q317" s="569"/>
    </row>
    <row r="318" spans="1:17" ht="56.45" customHeight="1">
      <c r="A318" s="638"/>
      <c r="B318" s="638"/>
      <c r="C318" s="638"/>
      <c r="D318" s="640"/>
      <c r="E318" s="639"/>
      <c r="F318" s="638"/>
      <c r="G318" s="638"/>
      <c r="H318" s="651"/>
      <c r="I318" s="605"/>
      <c r="J318" s="638"/>
      <c r="K318" s="570"/>
      <c r="L318" s="570"/>
      <c r="M318" s="632"/>
      <c r="N318" s="632"/>
      <c r="O318" s="632"/>
      <c r="P318" s="569"/>
      <c r="Q318" s="569"/>
    </row>
    <row r="319" spans="1:17" ht="56.45" customHeight="1">
      <c r="A319" s="638"/>
      <c r="B319" s="638"/>
      <c r="C319" s="638"/>
      <c r="D319" s="640"/>
      <c r="E319" s="639"/>
      <c r="F319" s="638"/>
      <c r="G319" s="638"/>
      <c r="H319" s="651"/>
      <c r="I319" s="605"/>
      <c r="J319" s="638"/>
      <c r="K319" s="570"/>
      <c r="L319" s="570"/>
      <c r="M319" s="632"/>
      <c r="N319" s="632"/>
      <c r="O319" s="632"/>
      <c r="P319" s="569"/>
      <c r="Q319" s="569"/>
    </row>
    <row r="320" spans="1:17" ht="56.45" customHeight="1">
      <c r="A320" s="638"/>
      <c r="B320" s="638"/>
      <c r="C320" s="638"/>
      <c r="D320" s="640"/>
      <c r="E320" s="639"/>
      <c r="F320" s="638"/>
      <c r="G320" s="638"/>
      <c r="H320" s="651"/>
      <c r="I320" s="605"/>
      <c r="J320" s="638"/>
      <c r="K320" s="570"/>
      <c r="L320" s="570"/>
      <c r="M320" s="632"/>
      <c r="N320" s="632"/>
      <c r="O320" s="632"/>
      <c r="P320" s="569"/>
      <c r="Q320" s="569"/>
    </row>
    <row r="321" spans="1:17" ht="56.45" customHeight="1">
      <c r="A321" s="638"/>
      <c r="B321" s="638"/>
      <c r="C321" s="638"/>
      <c r="D321" s="640"/>
      <c r="E321" s="639"/>
      <c r="F321" s="638"/>
      <c r="G321" s="638"/>
      <c r="H321" s="651"/>
      <c r="I321" s="605"/>
      <c r="J321" s="638"/>
      <c r="K321" s="570"/>
      <c r="L321" s="570"/>
      <c r="M321" s="632"/>
      <c r="N321" s="632"/>
      <c r="O321" s="632"/>
      <c r="P321" s="569"/>
      <c r="Q321" s="569"/>
    </row>
    <row r="322" spans="1:17" ht="56.45" customHeight="1">
      <c r="A322" s="638"/>
      <c r="B322" s="638"/>
      <c r="C322" s="638"/>
      <c r="D322" s="640"/>
      <c r="E322" s="639"/>
      <c r="F322" s="638"/>
      <c r="G322" s="638"/>
      <c r="H322" s="651"/>
      <c r="I322" s="605"/>
      <c r="J322" s="638"/>
      <c r="K322" s="570"/>
      <c r="L322" s="570"/>
      <c r="M322" s="632"/>
      <c r="N322" s="632"/>
      <c r="O322" s="632"/>
      <c r="P322" s="569"/>
      <c r="Q322" s="569"/>
    </row>
    <row r="323" spans="1:17" ht="56.45" customHeight="1">
      <c r="A323" s="638"/>
      <c r="B323" s="638"/>
      <c r="C323" s="638"/>
      <c r="D323" s="640"/>
      <c r="E323" s="639"/>
      <c r="F323" s="638"/>
      <c r="G323" s="638"/>
      <c r="H323" s="651"/>
      <c r="I323" s="605"/>
      <c r="J323" s="638"/>
      <c r="K323" s="570"/>
      <c r="L323" s="570"/>
      <c r="M323" s="632"/>
      <c r="N323" s="632"/>
      <c r="O323" s="632"/>
      <c r="P323" s="569"/>
      <c r="Q323" s="569"/>
    </row>
    <row r="324" spans="1:17" ht="56.45" customHeight="1">
      <c r="A324" s="638"/>
      <c r="B324" s="638"/>
      <c r="C324" s="638"/>
      <c r="D324" s="640"/>
      <c r="E324" s="639"/>
      <c r="F324" s="638"/>
      <c r="G324" s="638"/>
      <c r="H324" s="651"/>
      <c r="I324" s="605"/>
      <c r="J324" s="638"/>
      <c r="K324" s="570"/>
      <c r="L324" s="570"/>
      <c r="M324" s="632"/>
      <c r="N324" s="632"/>
      <c r="O324" s="632"/>
      <c r="P324" s="569"/>
      <c r="Q324" s="569"/>
    </row>
    <row r="325" spans="1:17" ht="56.45" customHeight="1">
      <c r="A325" s="638"/>
      <c r="B325" s="638"/>
      <c r="C325" s="638"/>
      <c r="D325" s="640"/>
      <c r="E325" s="639"/>
      <c r="F325" s="638"/>
      <c r="G325" s="638"/>
      <c r="H325" s="651"/>
      <c r="I325" s="605"/>
      <c r="J325" s="638"/>
      <c r="K325" s="570"/>
      <c r="L325" s="570"/>
      <c r="M325" s="632"/>
      <c r="N325" s="632"/>
      <c r="O325" s="632"/>
      <c r="P325" s="569"/>
      <c r="Q325" s="569"/>
    </row>
    <row r="326" spans="1:17" ht="56.45" customHeight="1">
      <c r="A326" s="638"/>
      <c r="B326" s="638"/>
      <c r="C326" s="638"/>
      <c r="D326" s="640"/>
      <c r="E326" s="639"/>
      <c r="F326" s="638"/>
      <c r="G326" s="638"/>
      <c r="H326" s="651"/>
      <c r="I326" s="605"/>
      <c r="J326" s="638"/>
      <c r="K326" s="570"/>
      <c r="L326" s="570"/>
      <c r="M326" s="632"/>
      <c r="N326" s="632"/>
      <c r="O326" s="632"/>
      <c r="P326" s="569"/>
      <c r="Q326" s="569"/>
    </row>
    <row r="327" spans="1:17" ht="56.45" customHeight="1">
      <c r="A327" s="638"/>
      <c r="B327" s="638"/>
      <c r="C327" s="638"/>
      <c r="D327" s="640"/>
      <c r="E327" s="639"/>
      <c r="F327" s="638"/>
      <c r="G327" s="638"/>
      <c r="H327" s="651"/>
      <c r="I327" s="605"/>
      <c r="J327" s="638"/>
      <c r="K327" s="570"/>
      <c r="L327" s="570"/>
      <c r="M327" s="632"/>
      <c r="N327" s="632"/>
      <c r="O327" s="632"/>
      <c r="P327" s="569"/>
      <c r="Q327" s="569"/>
    </row>
    <row r="328" spans="1:17" ht="38.25" customHeight="1">
      <c r="A328" s="628"/>
      <c r="B328" s="628"/>
      <c r="C328" s="628"/>
      <c r="D328" s="630"/>
      <c r="E328" s="629"/>
      <c r="F328" s="633"/>
      <c r="G328" s="628"/>
      <c r="H328" s="631"/>
      <c r="I328" s="605"/>
      <c r="J328" s="628"/>
      <c r="K328" s="570"/>
      <c r="L328" s="570"/>
      <c r="M328" s="632"/>
      <c r="N328" s="632"/>
      <c r="O328" s="632"/>
      <c r="P328" s="569"/>
      <c r="Q328" s="569"/>
    </row>
    <row r="329" spans="1:17" ht="38.25" customHeight="1">
      <c r="A329" s="628"/>
      <c r="B329" s="628"/>
      <c r="C329" s="628"/>
      <c r="D329" s="630"/>
      <c r="E329" s="629"/>
      <c r="F329" s="633"/>
      <c r="G329" s="628"/>
      <c r="H329" s="631"/>
      <c r="I329" s="605"/>
      <c r="J329" s="628"/>
      <c r="K329" s="570"/>
      <c r="L329" s="570"/>
      <c r="M329" s="632"/>
      <c r="N329" s="632"/>
      <c r="O329" s="632"/>
      <c r="P329" s="569"/>
      <c r="Q329" s="569"/>
    </row>
    <row r="330" spans="1:17" ht="38.25" customHeight="1">
      <c r="A330" s="628"/>
      <c r="B330" s="628"/>
      <c r="C330" s="628"/>
      <c r="D330" s="630"/>
      <c r="E330" s="629"/>
      <c r="F330" s="633"/>
      <c r="G330" s="628"/>
      <c r="H330" s="631"/>
      <c r="I330" s="605"/>
      <c r="J330" s="628"/>
      <c r="K330" s="570"/>
      <c r="L330" s="570"/>
      <c r="M330" s="632"/>
      <c r="N330" s="632"/>
      <c r="O330" s="632"/>
      <c r="P330" s="569"/>
      <c r="Q330" s="569"/>
    </row>
    <row r="331" spans="1:17" ht="38.25" customHeight="1">
      <c r="A331" s="628"/>
      <c r="B331" s="628"/>
      <c r="C331" s="628"/>
      <c r="D331" s="630"/>
      <c r="E331" s="629"/>
      <c r="F331" s="633"/>
      <c r="G331" s="628"/>
      <c r="H331" s="631"/>
      <c r="I331" s="605"/>
      <c r="J331" s="628"/>
      <c r="K331" s="570"/>
      <c r="L331" s="570"/>
      <c r="M331" s="632"/>
      <c r="N331" s="632"/>
      <c r="O331" s="632"/>
      <c r="P331" s="569"/>
      <c r="Q331" s="569"/>
    </row>
    <row r="332" spans="1:17" ht="38.25" customHeight="1">
      <c r="A332" s="628"/>
      <c r="B332" s="628"/>
      <c r="C332" s="628"/>
      <c r="D332" s="630"/>
      <c r="E332" s="629"/>
      <c r="F332" s="633"/>
      <c r="G332" s="628"/>
      <c r="H332" s="631"/>
      <c r="I332" s="605"/>
      <c r="J332" s="628"/>
      <c r="K332" s="570"/>
      <c r="L332" s="570"/>
      <c r="M332" s="632"/>
      <c r="N332" s="632"/>
      <c r="O332" s="632"/>
      <c r="P332" s="569"/>
      <c r="Q332" s="569"/>
    </row>
    <row r="333" spans="1:17" ht="38.25" customHeight="1">
      <c r="A333" s="628"/>
      <c r="B333" s="628"/>
      <c r="C333" s="628"/>
      <c r="D333" s="630"/>
      <c r="E333" s="629"/>
      <c r="F333" s="633"/>
      <c r="G333" s="628"/>
      <c r="H333" s="631"/>
      <c r="I333" s="605"/>
      <c r="J333" s="628"/>
      <c r="K333" s="570"/>
      <c r="L333" s="570"/>
      <c r="M333" s="632"/>
      <c r="N333" s="632"/>
      <c r="O333" s="632"/>
      <c r="P333" s="569"/>
      <c r="Q333" s="569"/>
    </row>
    <row r="334" spans="1:17" ht="38.25" customHeight="1">
      <c r="A334" s="628"/>
      <c r="B334" s="628"/>
      <c r="C334" s="628"/>
      <c r="D334" s="630"/>
      <c r="E334" s="629"/>
      <c r="F334" s="633"/>
      <c r="G334" s="628"/>
      <c r="H334" s="631"/>
      <c r="I334" s="605"/>
      <c r="J334" s="628"/>
      <c r="K334" s="570"/>
      <c r="L334" s="570"/>
      <c r="M334" s="632"/>
      <c r="N334" s="632"/>
      <c r="O334" s="632"/>
      <c r="P334" s="569"/>
      <c r="Q334" s="569"/>
    </row>
    <row r="335" spans="1:17" ht="38.25" customHeight="1">
      <c r="A335" s="628"/>
      <c r="B335" s="628"/>
      <c r="C335" s="628"/>
      <c r="D335" s="630"/>
      <c r="E335" s="629"/>
      <c r="F335" s="633"/>
      <c r="G335" s="628"/>
      <c r="H335" s="631"/>
      <c r="I335" s="605"/>
      <c r="J335" s="628"/>
      <c r="K335" s="570"/>
      <c r="L335" s="570"/>
      <c r="M335" s="632"/>
      <c r="N335" s="632"/>
      <c r="O335" s="632"/>
      <c r="P335" s="569"/>
      <c r="Q335" s="569"/>
    </row>
    <row r="336" spans="1:17" ht="38.25" customHeight="1">
      <c r="A336" s="628"/>
      <c r="B336" s="628"/>
      <c r="C336" s="628"/>
      <c r="D336" s="630"/>
      <c r="E336" s="629"/>
      <c r="F336" s="633"/>
      <c r="G336" s="628"/>
      <c r="H336" s="631"/>
      <c r="I336" s="605"/>
      <c r="J336" s="628"/>
      <c r="K336" s="570"/>
      <c r="L336" s="570"/>
      <c r="M336" s="632"/>
      <c r="N336" s="632"/>
      <c r="O336" s="632"/>
      <c r="P336" s="569"/>
      <c r="Q336" s="569"/>
    </row>
    <row r="337" spans="1:17" ht="38.25" customHeight="1">
      <c r="A337" s="628"/>
      <c r="B337" s="628"/>
      <c r="C337" s="628"/>
      <c r="D337" s="630"/>
      <c r="E337" s="629"/>
      <c r="F337" s="633"/>
      <c r="G337" s="628"/>
      <c r="H337" s="631"/>
      <c r="I337" s="605"/>
      <c r="J337" s="628"/>
      <c r="K337" s="570"/>
      <c r="L337" s="570"/>
      <c r="M337" s="632"/>
      <c r="N337" s="632"/>
      <c r="O337" s="632"/>
      <c r="P337" s="569"/>
      <c r="Q337" s="569"/>
    </row>
    <row r="338" spans="1:17" ht="38.25" customHeight="1">
      <c r="A338" s="628"/>
      <c r="B338" s="628"/>
      <c r="C338" s="628"/>
      <c r="D338" s="630"/>
      <c r="E338" s="629"/>
      <c r="F338" s="633"/>
      <c r="G338" s="628"/>
      <c r="H338" s="631"/>
      <c r="I338" s="605"/>
      <c r="J338" s="628"/>
      <c r="K338" s="570"/>
      <c r="L338" s="570"/>
      <c r="M338" s="632"/>
      <c r="N338" s="632"/>
      <c r="O338" s="632"/>
      <c r="P338" s="569"/>
      <c r="Q338" s="569"/>
    </row>
    <row r="339" spans="1:17" ht="38.25" customHeight="1">
      <c r="A339" s="628"/>
      <c r="B339" s="628"/>
      <c r="C339" s="628"/>
      <c r="D339" s="630"/>
      <c r="E339" s="629"/>
      <c r="F339" s="633"/>
      <c r="G339" s="628"/>
      <c r="H339" s="631"/>
      <c r="I339" s="605"/>
      <c r="J339" s="628"/>
      <c r="K339" s="570"/>
      <c r="L339" s="570"/>
      <c r="M339" s="632"/>
      <c r="N339" s="632"/>
      <c r="O339" s="632"/>
      <c r="P339" s="569"/>
      <c r="Q339" s="569"/>
    </row>
    <row r="340" spans="1:17" ht="38.25" customHeight="1">
      <c r="A340" s="628"/>
      <c r="B340" s="628"/>
      <c r="C340" s="628"/>
      <c r="D340" s="630"/>
      <c r="E340" s="629"/>
      <c r="F340" s="633"/>
      <c r="G340" s="628"/>
      <c r="H340" s="631"/>
      <c r="I340" s="605"/>
      <c r="J340" s="628"/>
      <c r="K340" s="570"/>
      <c r="L340" s="570"/>
      <c r="M340" s="632"/>
      <c r="N340" s="632"/>
      <c r="O340" s="632"/>
      <c r="P340" s="569"/>
      <c r="Q340" s="569"/>
    </row>
    <row r="341" spans="1:17" ht="38.25" customHeight="1">
      <c r="A341" s="628"/>
      <c r="B341" s="628"/>
      <c r="C341" s="628"/>
      <c r="D341" s="630"/>
      <c r="E341" s="629"/>
      <c r="F341" s="633"/>
      <c r="G341" s="628"/>
      <c r="H341" s="631"/>
      <c r="I341" s="605"/>
      <c r="J341" s="628"/>
      <c r="K341" s="570"/>
      <c r="L341" s="570"/>
      <c r="M341" s="632"/>
      <c r="N341" s="632"/>
      <c r="O341" s="632"/>
      <c r="P341" s="569"/>
      <c r="Q341" s="569"/>
    </row>
    <row r="342" spans="1:17" ht="38.25" customHeight="1">
      <c r="A342" s="628"/>
      <c r="B342" s="628"/>
      <c r="C342" s="628"/>
      <c r="D342" s="630"/>
      <c r="E342" s="629"/>
      <c r="F342" s="633"/>
      <c r="G342" s="628"/>
      <c r="H342" s="631"/>
      <c r="I342" s="605"/>
      <c r="J342" s="628"/>
      <c r="K342" s="570"/>
      <c r="L342" s="570"/>
      <c r="M342" s="632"/>
      <c r="N342" s="632"/>
      <c r="O342" s="632"/>
      <c r="P342" s="569"/>
      <c r="Q342" s="569"/>
    </row>
    <row r="343" spans="1:17" ht="38.25" customHeight="1">
      <c r="A343" s="628"/>
      <c r="B343" s="628"/>
      <c r="C343" s="628"/>
      <c r="D343" s="630"/>
      <c r="E343" s="629"/>
      <c r="F343" s="633"/>
      <c r="G343" s="628"/>
      <c r="H343" s="631"/>
      <c r="I343" s="605"/>
      <c r="J343" s="628"/>
      <c r="K343" s="570"/>
      <c r="L343" s="570"/>
      <c r="M343" s="632"/>
      <c r="N343" s="632"/>
      <c r="O343" s="632"/>
      <c r="P343" s="569"/>
      <c r="Q343" s="569"/>
    </row>
    <row r="344" spans="1:17" ht="38.25" customHeight="1">
      <c r="A344" s="628"/>
      <c r="B344" s="628"/>
      <c r="C344" s="628"/>
      <c r="D344" s="630"/>
      <c r="E344" s="629"/>
      <c r="F344" s="633"/>
      <c r="G344" s="628"/>
      <c r="H344" s="631"/>
      <c r="I344" s="605"/>
      <c r="J344" s="628"/>
      <c r="K344" s="570"/>
      <c r="L344" s="570"/>
      <c r="M344" s="632"/>
      <c r="N344" s="632"/>
      <c r="O344" s="632"/>
      <c r="P344" s="569"/>
      <c r="Q344" s="569"/>
    </row>
    <row r="345" spans="1:17" ht="38.25" customHeight="1">
      <c r="A345" s="628"/>
      <c r="B345" s="628"/>
      <c r="C345" s="628"/>
      <c r="D345" s="630"/>
      <c r="E345" s="629"/>
      <c r="F345" s="633"/>
      <c r="G345" s="628"/>
      <c r="H345" s="631"/>
      <c r="I345" s="605"/>
      <c r="J345" s="628"/>
      <c r="K345" s="570"/>
      <c r="L345" s="570"/>
      <c r="M345" s="632"/>
      <c r="N345" s="632"/>
      <c r="O345" s="632"/>
      <c r="P345" s="569"/>
      <c r="Q345" s="569"/>
    </row>
    <row r="346" spans="1:17" ht="38.25" customHeight="1">
      <c r="A346" s="628"/>
      <c r="B346" s="628"/>
      <c r="C346" s="628"/>
      <c r="D346" s="630"/>
      <c r="E346" s="629"/>
      <c r="F346" s="633"/>
      <c r="G346" s="628"/>
      <c r="H346" s="631"/>
      <c r="I346" s="605"/>
      <c r="J346" s="628"/>
      <c r="K346" s="570"/>
      <c r="L346" s="570"/>
      <c r="M346" s="632"/>
      <c r="N346" s="632"/>
      <c r="O346" s="632"/>
      <c r="P346" s="569"/>
      <c r="Q346" s="569"/>
    </row>
    <row r="347" spans="1:17" ht="38.25" customHeight="1">
      <c r="A347" s="628"/>
      <c r="B347" s="628"/>
      <c r="C347" s="628"/>
      <c r="D347" s="630"/>
      <c r="E347" s="629"/>
      <c r="F347" s="633"/>
      <c r="G347" s="628"/>
      <c r="H347" s="631"/>
      <c r="I347" s="605"/>
      <c r="J347" s="628"/>
      <c r="K347" s="570"/>
      <c r="L347" s="570"/>
      <c r="M347" s="632"/>
      <c r="N347" s="632"/>
      <c r="O347" s="632"/>
      <c r="P347" s="569"/>
      <c r="Q347" s="569"/>
    </row>
    <row r="348" spans="1:17" ht="38.25" customHeight="1">
      <c r="A348" s="628"/>
      <c r="B348" s="628"/>
      <c r="C348" s="628"/>
      <c r="D348" s="630"/>
      <c r="E348" s="629"/>
      <c r="F348" s="633"/>
      <c r="G348" s="628"/>
      <c r="H348" s="631"/>
      <c r="I348" s="605"/>
      <c r="J348" s="628"/>
      <c r="K348" s="570"/>
      <c r="L348" s="570"/>
      <c r="M348" s="632"/>
      <c r="N348" s="632"/>
      <c r="O348" s="632"/>
      <c r="P348" s="569"/>
      <c r="Q348" s="569"/>
    </row>
    <row r="349" spans="1:17" ht="38.25" customHeight="1">
      <c r="A349" s="628"/>
      <c r="B349" s="628"/>
      <c r="C349" s="628"/>
      <c r="D349" s="630"/>
      <c r="E349" s="629"/>
      <c r="F349" s="633"/>
      <c r="G349" s="628"/>
      <c r="H349" s="631"/>
      <c r="I349" s="605"/>
      <c r="J349" s="628"/>
      <c r="K349" s="570"/>
      <c r="L349" s="570"/>
      <c r="M349" s="632"/>
      <c r="N349" s="632"/>
      <c r="O349" s="632"/>
      <c r="P349" s="569"/>
      <c r="Q349" s="569"/>
    </row>
    <row r="350" spans="1:17" ht="38.25" customHeight="1">
      <c r="A350" s="628"/>
      <c r="B350" s="628"/>
      <c r="C350" s="628"/>
      <c r="D350" s="630"/>
      <c r="E350" s="629"/>
      <c r="F350" s="633"/>
      <c r="G350" s="628"/>
      <c r="H350" s="631"/>
      <c r="I350" s="605"/>
      <c r="J350" s="628"/>
      <c r="K350" s="570"/>
      <c r="L350" s="570"/>
      <c r="M350" s="632"/>
      <c r="N350" s="632"/>
      <c r="O350" s="632"/>
      <c r="P350" s="569"/>
      <c r="Q350" s="569"/>
    </row>
    <row r="351" spans="1:17" ht="38.25" customHeight="1">
      <c r="A351" s="628"/>
      <c r="B351" s="628"/>
      <c r="C351" s="628"/>
      <c r="D351" s="630"/>
      <c r="E351" s="629"/>
      <c r="F351" s="633"/>
      <c r="G351" s="628"/>
      <c r="H351" s="631"/>
      <c r="I351" s="605"/>
      <c r="J351" s="628"/>
      <c r="K351" s="570"/>
      <c r="L351" s="570"/>
      <c r="M351" s="632"/>
      <c r="N351" s="632"/>
      <c r="O351" s="632"/>
      <c r="P351" s="569"/>
      <c r="Q351" s="569"/>
    </row>
    <row r="352" spans="1:17" ht="38.25" customHeight="1">
      <c r="A352" s="628"/>
      <c r="B352" s="628"/>
      <c r="C352" s="628"/>
      <c r="D352" s="630"/>
      <c r="E352" s="629"/>
      <c r="F352" s="628"/>
      <c r="G352" s="628"/>
      <c r="H352" s="631"/>
      <c r="I352" s="605"/>
      <c r="J352" s="628"/>
      <c r="K352" s="570"/>
      <c r="L352" s="570"/>
      <c r="M352" s="632"/>
      <c r="N352" s="632"/>
      <c r="O352" s="632"/>
      <c r="P352" s="569"/>
      <c r="Q352" s="569"/>
    </row>
    <row r="353" spans="1:17" ht="38.25" customHeight="1">
      <c r="A353" s="628"/>
      <c r="B353" s="628"/>
      <c r="C353" s="628"/>
      <c r="D353" s="630"/>
      <c r="E353" s="629"/>
      <c r="F353" s="628"/>
      <c r="G353" s="628"/>
      <c r="H353" s="631"/>
      <c r="I353" s="605"/>
      <c r="J353" s="628"/>
      <c r="K353" s="570"/>
      <c r="L353" s="570"/>
      <c r="M353" s="632"/>
      <c r="N353" s="632"/>
      <c r="O353" s="632"/>
      <c r="P353" s="569"/>
      <c r="Q353" s="569"/>
    </row>
    <row r="354" spans="1:17" ht="38.25" customHeight="1">
      <c r="A354" s="628"/>
      <c r="B354" s="628"/>
      <c r="C354" s="628"/>
      <c r="D354" s="630"/>
      <c r="E354" s="629"/>
      <c r="F354" s="628"/>
      <c r="G354" s="628"/>
      <c r="H354" s="631"/>
      <c r="I354" s="605"/>
      <c r="J354" s="628"/>
      <c r="K354" s="570"/>
      <c r="L354" s="570"/>
      <c r="M354" s="632"/>
      <c r="N354" s="632"/>
      <c r="O354" s="632"/>
      <c r="P354" s="569"/>
      <c r="Q354" s="569"/>
    </row>
    <row r="355" spans="1:17" ht="38.25" customHeight="1">
      <c r="A355" s="628"/>
      <c r="B355" s="628"/>
      <c r="C355" s="628"/>
      <c r="D355" s="630"/>
      <c r="E355" s="629"/>
      <c r="F355" s="628"/>
      <c r="G355" s="628"/>
      <c r="H355" s="631"/>
      <c r="I355" s="605"/>
      <c r="J355" s="628"/>
      <c r="K355" s="570"/>
      <c r="L355" s="570"/>
      <c r="M355" s="632"/>
      <c r="N355" s="632"/>
      <c r="O355" s="632"/>
      <c r="P355" s="569"/>
      <c r="Q355" s="569"/>
    </row>
    <row r="356" spans="1:17" ht="38.25" customHeight="1">
      <c r="A356" s="628"/>
      <c r="B356" s="628"/>
      <c r="C356" s="628"/>
      <c r="D356" s="630"/>
      <c r="E356" s="629"/>
      <c r="F356" s="628"/>
      <c r="G356" s="628"/>
      <c r="H356" s="631"/>
      <c r="I356" s="605"/>
      <c r="J356" s="628"/>
      <c r="K356" s="570"/>
      <c r="L356" s="570"/>
      <c r="M356" s="632"/>
      <c r="N356" s="632"/>
      <c r="O356" s="632"/>
      <c r="P356" s="569"/>
      <c r="Q356" s="569"/>
    </row>
    <row r="357" spans="1:17" ht="38.25" customHeight="1">
      <c r="A357" s="628"/>
      <c r="B357" s="628"/>
      <c r="C357" s="628"/>
      <c r="D357" s="630"/>
      <c r="E357" s="629"/>
      <c r="F357" s="628"/>
      <c r="G357" s="628"/>
      <c r="H357" s="631"/>
      <c r="I357" s="605"/>
      <c r="J357" s="628"/>
      <c r="K357" s="570"/>
      <c r="L357" s="570"/>
      <c r="M357" s="632"/>
      <c r="N357" s="632"/>
      <c r="O357" s="632"/>
      <c r="P357" s="569"/>
      <c r="Q357" s="569"/>
    </row>
    <row r="358" spans="1:17" ht="38.25" customHeight="1">
      <c r="A358" s="628"/>
      <c r="B358" s="628"/>
      <c r="C358" s="628"/>
      <c r="D358" s="630"/>
      <c r="E358" s="629"/>
      <c r="F358" s="628"/>
      <c r="G358" s="628"/>
      <c r="H358" s="631"/>
      <c r="I358" s="605"/>
      <c r="J358" s="628"/>
      <c r="K358" s="570"/>
      <c r="L358" s="570"/>
      <c r="M358" s="632"/>
      <c r="N358" s="632"/>
      <c r="O358" s="632"/>
      <c r="P358" s="569"/>
      <c r="Q358" s="569"/>
    </row>
    <row r="359" spans="1:17" ht="38.25" customHeight="1">
      <c r="A359" s="628"/>
      <c r="B359" s="628"/>
      <c r="C359" s="628"/>
      <c r="D359" s="630"/>
      <c r="E359" s="629"/>
      <c r="F359" s="628"/>
      <c r="G359" s="628"/>
      <c r="H359" s="631"/>
      <c r="I359" s="605"/>
      <c r="J359" s="628"/>
      <c r="K359" s="570"/>
      <c r="L359" s="570"/>
      <c r="M359" s="632"/>
      <c r="N359" s="632"/>
      <c r="O359" s="632"/>
      <c r="P359" s="569"/>
      <c r="Q359" s="569"/>
    </row>
    <row r="360" spans="1:17" ht="38.25" customHeight="1">
      <c r="A360" s="628"/>
      <c r="B360" s="628"/>
      <c r="C360" s="628"/>
      <c r="D360" s="630"/>
      <c r="E360" s="629"/>
      <c r="F360" s="628"/>
      <c r="G360" s="628"/>
      <c r="H360" s="631"/>
      <c r="I360" s="605"/>
      <c r="J360" s="628"/>
      <c r="K360" s="570"/>
      <c r="L360" s="570"/>
      <c r="M360" s="632"/>
      <c r="N360" s="632"/>
      <c r="O360" s="632"/>
      <c r="P360" s="569"/>
      <c r="Q360" s="569"/>
    </row>
    <row r="361" spans="1:17" ht="38.25" customHeight="1">
      <c r="A361" s="628"/>
      <c r="B361" s="628"/>
      <c r="C361" s="628"/>
      <c r="D361" s="630"/>
      <c r="E361" s="629"/>
      <c r="F361" s="628"/>
      <c r="G361" s="628"/>
      <c r="H361" s="631"/>
      <c r="I361" s="605"/>
      <c r="J361" s="628"/>
      <c r="K361" s="570"/>
      <c r="L361" s="570"/>
      <c r="M361" s="632"/>
      <c r="N361" s="632"/>
      <c r="O361" s="632"/>
      <c r="P361" s="569"/>
      <c r="Q361" s="569"/>
    </row>
    <row r="362" spans="1:17" ht="38.25" customHeight="1">
      <c r="A362" s="628"/>
      <c r="B362" s="628"/>
      <c r="C362" s="628"/>
      <c r="D362" s="630"/>
      <c r="E362" s="629"/>
      <c r="F362" s="652"/>
      <c r="G362" s="628"/>
      <c r="H362" s="631"/>
      <c r="I362" s="605"/>
      <c r="J362" s="628"/>
      <c r="K362" s="570"/>
      <c r="L362" s="570"/>
      <c r="M362" s="632"/>
      <c r="N362" s="632"/>
      <c r="O362" s="632"/>
      <c r="P362" s="569"/>
      <c r="Q362" s="569"/>
    </row>
    <row r="363" spans="1:17" ht="38.25" customHeight="1">
      <c r="A363" s="628"/>
      <c r="B363" s="628"/>
      <c r="C363" s="628"/>
      <c r="D363" s="630"/>
      <c r="E363" s="629"/>
      <c r="F363" s="652"/>
      <c r="G363" s="628"/>
      <c r="H363" s="631"/>
      <c r="I363" s="605"/>
      <c r="J363" s="628"/>
      <c r="K363" s="570"/>
      <c r="L363" s="570"/>
      <c r="M363" s="632"/>
      <c r="N363" s="632"/>
      <c r="O363" s="632"/>
      <c r="P363" s="569"/>
      <c r="Q363" s="569"/>
    </row>
    <row r="364" spans="1:17" ht="38.25" customHeight="1">
      <c r="A364" s="628"/>
      <c r="B364" s="628"/>
      <c r="C364" s="628"/>
      <c r="D364" s="630"/>
      <c r="E364" s="629"/>
      <c r="F364" s="628"/>
      <c r="G364" s="628"/>
      <c r="H364" s="631"/>
      <c r="I364" s="605"/>
      <c r="J364" s="628"/>
      <c r="K364" s="570"/>
      <c r="L364" s="570"/>
      <c r="M364" s="632"/>
      <c r="N364" s="632"/>
      <c r="O364" s="632"/>
      <c r="P364" s="569"/>
      <c r="Q364" s="569"/>
    </row>
    <row r="365" spans="1:17" ht="38.25" customHeight="1">
      <c r="A365" s="628"/>
      <c r="B365" s="628"/>
      <c r="C365" s="628"/>
      <c r="D365" s="630"/>
      <c r="E365" s="629"/>
      <c r="F365" s="653"/>
      <c r="G365" s="628"/>
      <c r="H365" s="631"/>
      <c r="I365" s="605"/>
      <c r="J365" s="628"/>
      <c r="K365" s="570"/>
      <c r="L365" s="570"/>
      <c r="M365" s="632"/>
      <c r="N365" s="632"/>
      <c r="O365" s="632"/>
      <c r="P365" s="569"/>
      <c r="Q365" s="569"/>
    </row>
    <row r="366" spans="1:17" ht="38.25" customHeight="1">
      <c r="A366" s="628"/>
      <c r="B366" s="628"/>
      <c r="C366" s="628"/>
      <c r="D366" s="630"/>
      <c r="E366" s="629"/>
      <c r="F366" s="653"/>
      <c r="G366" s="628"/>
      <c r="H366" s="631"/>
      <c r="I366" s="605"/>
      <c r="J366" s="628"/>
      <c r="K366" s="570"/>
      <c r="L366" s="570"/>
      <c r="M366" s="632"/>
      <c r="N366" s="632"/>
      <c r="O366" s="632"/>
      <c r="P366" s="569"/>
      <c r="Q366" s="569"/>
    </row>
    <row r="367" spans="1:17" ht="38.25" customHeight="1">
      <c r="A367" s="628"/>
      <c r="B367" s="628"/>
      <c r="C367" s="628"/>
      <c r="D367" s="630"/>
      <c r="E367" s="629"/>
      <c r="F367" s="653"/>
      <c r="G367" s="628"/>
      <c r="H367" s="631"/>
      <c r="I367" s="605"/>
      <c r="J367" s="628"/>
      <c r="K367" s="570"/>
      <c r="L367" s="570"/>
      <c r="M367" s="632"/>
      <c r="N367" s="632"/>
      <c r="O367" s="632"/>
      <c r="P367" s="569"/>
      <c r="Q367" s="569"/>
    </row>
    <row r="368" spans="1:17" ht="38.25" customHeight="1">
      <c r="A368" s="628"/>
      <c r="B368" s="628"/>
      <c r="C368" s="628"/>
      <c r="D368" s="630"/>
      <c r="E368" s="629"/>
      <c r="F368" s="628"/>
      <c r="G368" s="628"/>
      <c r="H368" s="631"/>
      <c r="I368" s="605"/>
      <c r="J368" s="628"/>
      <c r="K368" s="570"/>
      <c r="L368" s="570"/>
      <c r="M368" s="632"/>
      <c r="N368" s="632"/>
      <c r="O368" s="632"/>
      <c r="P368" s="569"/>
      <c r="Q368" s="569"/>
    </row>
    <row r="369" spans="1:17" ht="38.25" customHeight="1">
      <c r="A369" s="628"/>
      <c r="B369" s="628"/>
      <c r="C369" s="628"/>
      <c r="D369" s="630"/>
      <c r="E369" s="629"/>
      <c r="F369" s="652"/>
      <c r="G369" s="628"/>
      <c r="H369" s="631"/>
      <c r="I369" s="605"/>
      <c r="J369" s="628"/>
      <c r="K369" s="570"/>
      <c r="L369" s="570"/>
      <c r="M369" s="632"/>
      <c r="N369" s="632"/>
      <c r="O369" s="632"/>
      <c r="P369" s="569"/>
      <c r="Q369" s="569"/>
    </row>
    <row r="370" spans="1:17" ht="38.25" customHeight="1">
      <c r="A370" s="628"/>
      <c r="B370" s="628"/>
      <c r="C370" s="628"/>
      <c r="D370" s="630"/>
      <c r="E370" s="629"/>
      <c r="F370" s="653"/>
      <c r="G370" s="628"/>
      <c r="H370" s="631"/>
      <c r="I370" s="605"/>
      <c r="J370" s="628"/>
      <c r="K370" s="570"/>
      <c r="L370" s="570"/>
      <c r="M370" s="632"/>
      <c r="N370" s="632"/>
      <c r="O370" s="632"/>
      <c r="P370" s="569"/>
      <c r="Q370" s="569"/>
    </row>
    <row r="371" spans="1:17" ht="38.25" customHeight="1">
      <c r="A371" s="628"/>
      <c r="B371" s="628"/>
      <c r="C371" s="628"/>
      <c r="D371" s="630"/>
      <c r="E371" s="629"/>
      <c r="F371" s="628"/>
      <c r="G371" s="628"/>
      <c r="H371" s="654"/>
      <c r="I371" s="655"/>
      <c r="J371" s="628"/>
      <c r="K371" s="570"/>
      <c r="L371" s="570"/>
      <c r="M371" s="632"/>
      <c r="N371" s="632"/>
      <c r="O371" s="632"/>
      <c r="P371" s="569"/>
      <c r="Q371" s="569"/>
    </row>
    <row r="372" spans="1:17" ht="38.25" customHeight="1">
      <c r="A372" s="628"/>
      <c r="B372" s="628"/>
      <c r="C372" s="628"/>
      <c r="D372" s="630"/>
      <c r="E372" s="629"/>
      <c r="F372" s="628"/>
      <c r="G372" s="628"/>
      <c r="H372" s="654"/>
      <c r="I372" s="654"/>
      <c r="J372" s="628"/>
      <c r="K372" s="570"/>
      <c r="L372" s="570"/>
      <c r="M372" s="632"/>
      <c r="N372" s="632"/>
      <c r="O372" s="632"/>
      <c r="P372" s="569"/>
      <c r="Q372" s="569"/>
    </row>
    <row r="373" spans="1:17" ht="38.25" customHeight="1">
      <c r="A373" s="628"/>
      <c r="B373" s="628"/>
      <c r="C373" s="628"/>
      <c r="D373" s="630"/>
      <c r="E373" s="629"/>
      <c r="F373" s="653"/>
      <c r="G373" s="628"/>
      <c r="H373" s="654"/>
      <c r="I373" s="654"/>
      <c r="J373" s="628"/>
      <c r="K373" s="570"/>
      <c r="L373" s="570"/>
      <c r="M373" s="632"/>
      <c r="N373" s="632"/>
      <c r="O373" s="632"/>
      <c r="P373" s="569"/>
      <c r="Q373" s="569"/>
    </row>
    <row r="374" spans="1:17" ht="38.25" customHeight="1">
      <c r="A374" s="628"/>
      <c r="B374" s="628"/>
      <c r="C374" s="628"/>
      <c r="D374" s="630"/>
      <c r="E374" s="629"/>
      <c r="F374" s="628"/>
      <c r="G374" s="628"/>
      <c r="H374" s="654"/>
      <c r="I374" s="654"/>
      <c r="J374" s="628"/>
      <c r="K374" s="570"/>
      <c r="L374" s="570"/>
      <c r="M374" s="632"/>
      <c r="N374" s="632"/>
      <c r="O374" s="632"/>
      <c r="P374" s="569"/>
      <c r="Q374" s="569"/>
    </row>
    <row r="375" spans="1:17" ht="38.25" customHeight="1">
      <c r="A375" s="628"/>
      <c r="B375" s="628"/>
      <c r="C375" s="628"/>
      <c r="D375" s="630"/>
      <c r="E375" s="629"/>
      <c r="F375" s="652"/>
      <c r="G375" s="628"/>
      <c r="H375" s="654"/>
      <c r="I375" s="654"/>
      <c r="J375" s="628"/>
      <c r="K375" s="570"/>
      <c r="L375" s="570"/>
      <c r="M375" s="632"/>
      <c r="N375" s="632"/>
      <c r="O375" s="632"/>
      <c r="P375" s="569"/>
      <c r="Q375" s="569"/>
    </row>
    <row r="376" spans="1:17" ht="38.25" customHeight="1">
      <c r="A376" s="628"/>
      <c r="B376" s="628"/>
      <c r="C376" s="628"/>
      <c r="D376" s="630"/>
      <c r="E376" s="629"/>
      <c r="F376" s="653"/>
      <c r="G376" s="628"/>
      <c r="H376" s="654"/>
      <c r="I376" s="654"/>
      <c r="J376" s="628"/>
      <c r="K376" s="570"/>
      <c r="L376" s="570"/>
      <c r="M376" s="632"/>
      <c r="N376" s="632"/>
      <c r="O376" s="632"/>
      <c r="P376" s="569"/>
      <c r="Q376" s="569"/>
    </row>
    <row r="377" spans="1:17" ht="38.25" customHeight="1">
      <c r="A377" s="628"/>
      <c r="B377" s="628"/>
      <c r="C377" s="628"/>
      <c r="D377" s="630"/>
      <c r="E377" s="629"/>
      <c r="F377" s="628"/>
      <c r="G377" s="628"/>
      <c r="H377" s="654"/>
      <c r="I377" s="654"/>
      <c r="J377" s="628"/>
      <c r="K377" s="570"/>
      <c r="L377" s="570"/>
      <c r="M377" s="632"/>
      <c r="N377" s="632"/>
      <c r="O377" s="632"/>
      <c r="P377" s="569"/>
      <c r="Q377" s="569"/>
    </row>
    <row r="378" spans="1:17" ht="38.25" customHeight="1">
      <c r="A378" s="628"/>
      <c r="B378" s="628"/>
      <c r="C378" s="628"/>
      <c r="D378" s="630"/>
      <c r="E378" s="629"/>
      <c r="F378" s="628"/>
      <c r="G378" s="628"/>
      <c r="H378" s="654"/>
      <c r="I378" s="654"/>
      <c r="J378" s="628"/>
      <c r="K378" s="570"/>
      <c r="L378" s="570"/>
      <c r="M378" s="632"/>
      <c r="N378" s="632"/>
      <c r="O378" s="632"/>
      <c r="P378" s="569"/>
      <c r="Q378" s="569"/>
    </row>
    <row r="379" spans="1:17" ht="38.25" customHeight="1">
      <c r="A379" s="628"/>
      <c r="B379" s="628"/>
      <c r="C379" s="628"/>
      <c r="D379" s="630"/>
      <c r="E379" s="629"/>
      <c r="F379" s="628"/>
      <c r="G379" s="628"/>
      <c r="H379" s="654"/>
      <c r="I379" s="654"/>
      <c r="J379" s="628"/>
      <c r="K379" s="570"/>
      <c r="L379" s="570"/>
      <c r="M379" s="632"/>
      <c r="N379" s="632"/>
      <c r="O379" s="632"/>
      <c r="P379" s="569"/>
      <c r="Q379" s="569"/>
    </row>
    <row r="380" spans="1:17" ht="38.25" customHeight="1">
      <c r="A380" s="628"/>
      <c r="B380" s="628"/>
      <c r="C380" s="628"/>
      <c r="D380" s="630"/>
      <c r="E380" s="629"/>
      <c r="F380" s="628"/>
      <c r="G380" s="628"/>
      <c r="H380" s="654"/>
      <c r="I380" s="654"/>
      <c r="J380" s="628"/>
      <c r="K380" s="570"/>
      <c r="L380" s="570"/>
      <c r="M380" s="632"/>
      <c r="N380" s="632"/>
      <c r="O380" s="632"/>
      <c r="P380" s="569"/>
      <c r="Q380" s="569"/>
    </row>
    <row r="381" spans="1:17" ht="38.25" customHeight="1">
      <c r="A381" s="628"/>
      <c r="B381" s="628"/>
      <c r="C381" s="628"/>
      <c r="D381" s="630"/>
      <c r="E381" s="629"/>
      <c r="F381" s="628"/>
      <c r="G381" s="628"/>
      <c r="H381" s="654"/>
      <c r="I381" s="654"/>
      <c r="J381" s="628"/>
      <c r="K381" s="570"/>
      <c r="L381" s="570"/>
      <c r="M381" s="632"/>
      <c r="N381" s="632"/>
      <c r="O381" s="632"/>
      <c r="P381" s="569"/>
      <c r="Q381" s="569"/>
    </row>
    <row r="382" spans="1:17" ht="38.25" customHeight="1">
      <c r="A382" s="628"/>
      <c r="B382" s="628"/>
      <c r="C382" s="628"/>
      <c r="D382" s="630"/>
      <c r="E382" s="629"/>
      <c r="F382" s="628"/>
      <c r="G382" s="628"/>
      <c r="H382" s="654"/>
      <c r="I382" s="654"/>
      <c r="J382" s="628"/>
      <c r="K382" s="570"/>
      <c r="L382" s="570"/>
      <c r="M382" s="632"/>
      <c r="N382" s="632"/>
      <c r="O382" s="632"/>
      <c r="P382" s="569"/>
      <c r="Q382" s="569"/>
    </row>
    <row r="383" spans="1:17" ht="38.25" customHeight="1">
      <c r="A383" s="628"/>
      <c r="B383" s="628"/>
      <c r="C383" s="628"/>
      <c r="D383" s="630"/>
      <c r="E383" s="629"/>
      <c r="F383" s="628"/>
      <c r="G383" s="628"/>
      <c r="H383" s="654"/>
      <c r="I383" s="654"/>
      <c r="J383" s="628"/>
      <c r="K383" s="570"/>
      <c r="L383" s="570"/>
      <c r="M383" s="632"/>
      <c r="N383" s="632"/>
      <c r="O383" s="632"/>
      <c r="P383" s="569"/>
      <c r="Q383" s="569"/>
    </row>
    <row r="384" spans="1:17" ht="38.25" customHeight="1">
      <c r="A384" s="628"/>
      <c r="B384" s="628"/>
      <c r="C384" s="628"/>
      <c r="D384" s="630"/>
      <c r="E384" s="629"/>
      <c r="F384" s="628"/>
      <c r="G384" s="628"/>
      <c r="H384" s="654"/>
      <c r="I384" s="654"/>
      <c r="J384" s="628"/>
      <c r="K384" s="570"/>
      <c r="L384" s="570"/>
      <c r="M384" s="632"/>
      <c r="N384" s="632"/>
      <c r="O384" s="632"/>
      <c r="P384" s="569"/>
      <c r="Q384" s="569"/>
    </row>
    <row r="385" spans="1:17" ht="38.25" customHeight="1">
      <c r="A385" s="628"/>
      <c r="B385" s="628"/>
      <c r="C385" s="628"/>
      <c r="D385" s="630"/>
      <c r="E385" s="629"/>
      <c r="F385" s="628"/>
      <c r="G385" s="628"/>
      <c r="H385" s="654"/>
      <c r="I385" s="654"/>
      <c r="J385" s="628"/>
      <c r="K385" s="570"/>
      <c r="L385" s="570"/>
      <c r="M385" s="632"/>
      <c r="N385" s="632"/>
      <c r="O385" s="632"/>
      <c r="P385" s="569"/>
      <c r="Q385" s="569"/>
    </row>
    <row r="386" spans="1:17" ht="38.25" customHeight="1">
      <c r="A386" s="628"/>
      <c r="B386" s="628"/>
      <c r="C386" s="628"/>
      <c r="D386" s="630"/>
      <c r="E386" s="629"/>
      <c r="F386" s="628"/>
      <c r="G386" s="628"/>
      <c r="H386" s="654"/>
      <c r="I386" s="654"/>
      <c r="J386" s="628"/>
      <c r="K386" s="570"/>
      <c r="L386" s="570"/>
      <c r="M386" s="632"/>
      <c r="N386" s="632"/>
      <c r="O386" s="632"/>
      <c r="P386" s="569"/>
      <c r="Q386" s="569"/>
    </row>
    <row r="387" spans="1:17" ht="38.25" customHeight="1">
      <c r="A387" s="628"/>
      <c r="B387" s="628"/>
      <c r="C387" s="628"/>
      <c r="D387" s="630"/>
      <c r="E387" s="629"/>
      <c r="F387" s="628"/>
      <c r="G387" s="628"/>
      <c r="H387" s="654"/>
      <c r="I387" s="654"/>
      <c r="J387" s="628"/>
      <c r="K387" s="570"/>
      <c r="L387" s="570"/>
      <c r="M387" s="632"/>
      <c r="N387" s="632"/>
      <c r="O387" s="632"/>
      <c r="P387" s="569"/>
      <c r="Q387" s="569"/>
    </row>
    <row r="388" spans="1:17" ht="38.25" customHeight="1">
      <c r="A388" s="628"/>
      <c r="B388" s="628"/>
      <c r="C388" s="628"/>
      <c r="D388" s="630"/>
      <c r="E388" s="629"/>
      <c r="F388" s="628"/>
      <c r="G388" s="628"/>
      <c r="H388" s="654"/>
      <c r="I388" s="654"/>
      <c r="J388" s="628"/>
      <c r="K388" s="570"/>
      <c r="L388" s="570"/>
      <c r="M388" s="632"/>
      <c r="N388" s="632"/>
      <c r="O388" s="632"/>
      <c r="P388" s="569"/>
      <c r="Q388" s="569"/>
    </row>
    <row r="389" spans="1:17" ht="38.25" customHeight="1">
      <c r="A389" s="628"/>
      <c r="B389" s="628"/>
      <c r="C389" s="628"/>
      <c r="D389" s="630"/>
      <c r="E389" s="629"/>
      <c r="F389" s="656"/>
      <c r="G389" s="628"/>
      <c r="H389" s="654"/>
      <c r="I389" s="654"/>
      <c r="J389" s="628"/>
      <c r="K389" s="570"/>
      <c r="L389" s="570"/>
      <c r="M389" s="632"/>
      <c r="N389" s="632"/>
      <c r="O389" s="632"/>
      <c r="P389" s="569"/>
      <c r="Q389" s="569"/>
    </row>
    <row r="390" spans="1:17" ht="38.25" customHeight="1">
      <c r="A390" s="628"/>
      <c r="B390" s="628"/>
      <c r="C390" s="628"/>
      <c r="D390" s="630"/>
      <c r="E390" s="629"/>
      <c r="F390" s="656"/>
      <c r="G390" s="628"/>
      <c r="H390" s="654"/>
      <c r="I390" s="654"/>
      <c r="J390" s="628"/>
      <c r="K390" s="570"/>
      <c r="L390" s="570"/>
      <c r="M390" s="632"/>
      <c r="N390" s="632"/>
      <c r="O390" s="632"/>
      <c r="P390" s="569"/>
      <c r="Q390" s="569"/>
    </row>
    <row r="391" spans="1:17" ht="38.25" customHeight="1">
      <c r="A391" s="628"/>
      <c r="B391" s="628"/>
      <c r="C391" s="628"/>
      <c r="D391" s="630"/>
      <c r="E391" s="629"/>
      <c r="F391" s="656"/>
      <c r="G391" s="628"/>
      <c r="H391" s="654"/>
      <c r="I391" s="654"/>
      <c r="J391" s="628"/>
      <c r="K391" s="570"/>
      <c r="L391" s="570"/>
      <c r="M391" s="632"/>
      <c r="N391" s="632"/>
      <c r="O391" s="632"/>
      <c r="P391" s="569"/>
      <c r="Q391" s="569"/>
    </row>
    <row r="392" spans="1:17" ht="38.25" customHeight="1">
      <c r="A392" s="628"/>
      <c r="B392" s="628"/>
      <c r="C392" s="628"/>
      <c r="D392" s="630"/>
      <c r="E392" s="629"/>
      <c r="F392" s="628"/>
      <c r="G392" s="628"/>
      <c r="H392" s="654"/>
      <c r="I392" s="654"/>
      <c r="J392" s="628"/>
      <c r="K392" s="570"/>
      <c r="L392" s="570"/>
      <c r="M392" s="632"/>
      <c r="N392" s="632"/>
      <c r="O392" s="632"/>
      <c r="P392" s="569"/>
      <c r="Q392" s="569"/>
    </row>
    <row r="393" spans="1:17" ht="38.25" customHeight="1">
      <c r="A393" s="628"/>
      <c r="B393" s="628"/>
      <c r="C393" s="628"/>
      <c r="D393" s="630"/>
      <c r="E393" s="629"/>
      <c r="F393" s="628"/>
      <c r="G393" s="628"/>
      <c r="H393" s="654"/>
      <c r="I393" s="654"/>
      <c r="J393" s="628"/>
      <c r="K393" s="570"/>
      <c r="L393" s="570"/>
      <c r="M393" s="632"/>
      <c r="N393" s="632"/>
      <c r="O393" s="632"/>
      <c r="P393" s="569"/>
      <c r="Q393" s="569"/>
    </row>
    <row r="394" spans="1:17" ht="38.25" customHeight="1">
      <c r="A394" s="628"/>
      <c r="B394" s="628"/>
      <c r="C394" s="628"/>
      <c r="D394" s="630"/>
      <c r="E394" s="629"/>
      <c r="F394" s="628"/>
      <c r="G394" s="628"/>
      <c r="H394" s="654"/>
      <c r="I394" s="654"/>
      <c r="J394" s="628"/>
      <c r="K394" s="570"/>
      <c r="L394" s="570"/>
      <c r="M394" s="632"/>
      <c r="N394" s="632"/>
      <c r="O394" s="632"/>
      <c r="P394" s="569"/>
      <c r="Q394" s="569"/>
    </row>
    <row r="395" spans="1:17" ht="38.25" customHeight="1">
      <c r="A395" s="628"/>
      <c r="B395" s="628"/>
      <c r="C395" s="628"/>
      <c r="D395" s="630"/>
      <c r="E395" s="629"/>
      <c r="F395" s="628"/>
      <c r="G395" s="628"/>
      <c r="H395" s="654"/>
      <c r="I395" s="654"/>
      <c r="J395" s="628"/>
      <c r="K395" s="570"/>
      <c r="L395" s="570"/>
      <c r="M395" s="632"/>
      <c r="N395" s="632"/>
      <c r="O395" s="632"/>
      <c r="P395" s="569"/>
      <c r="Q395" s="569"/>
    </row>
    <row r="396" spans="1:17" ht="38.25" customHeight="1">
      <c r="A396" s="628"/>
      <c r="B396" s="628"/>
      <c r="C396" s="628"/>
      <c r="D396" s="630"/>
      <c r="E396" s="629"/>
      <c r="F396" s="628"/>
      <c r="G396" s="628"/>
      <c r="H396" s="654"/>
      <c r="I396" s="654"/>
      <c r="J396" s="628"/>
      <c r="K396" s="570"/>
      <c r="L396" s="570"/>
      <c r="M396" s="632"/>
      <c r="N396" s="632"/>
      <c r="O396" s="632"/>
      <c r="P396" s="569"/>
      <c r="Q396" s="569"/>
    </row>
    <row r="397" spans="1:17" ht="38.25" customHeight="1">
      <c r="A397" s="628"/>
      <c r="B397" s="628"/>
      <c r="C397" s="628"/>
      <c r="D397" s="630"/>
      <c r="E397" s="629"/>
      <c r="F397" s="628"/>
      <c r="G397" s="628"/>
      <c r="H397" s="654"/>
      <c r="I397" s="654"/>
      <c r="J397" s="628"/>
      <c r="K397" s="570"/>
      <c r="L397" s="570"/>
      <c r="M397" s="632"/>
      <c r="N397" s="632"/>
      <c r="O397" s="632"/>
      <c r="P397" s="569"/>
      <c r="Q397" s="569"/>
    </row>
    <row r="398" spans="1:17" ht="38.25" customHeight="1">
      <c r="A398" s="628"/>
      <c r="B398" s="628"/>
      <c r="C398" s="628"/>
      <c r="D398" s="630"/>
      <c r="E398" s="629"/>
      <c r="F398" s="628"/>
      <c r="G398" s="628"/>
      <c r="H398" s="654"/>
      <c r="I398" s="654"/>
      <c r="J398" s="628"/>
      <c r="K398" s="570"/>
      <c r="L398" s="570"/>
      <c r="M398" s="632"/>
      <c r="N398" s="632"/>
      <c r="O398" s="632"/>
      <c r="P398" s="569"/>
      <c r="Q398" s="569"/>
    </row>
    <row r="399" spans="1:17" ht="38.25" customHeight="1">
      <c r="A399" s="628"/>
      <c r="B399" s="628"/>
      <c r="C399" s="628"/>
      <c r="D399" s="630"/>
      <c r="E399" s="629"/>
      <c r="F399" s="628"/>
      <c r="G399" s="628"/>
      <c r="H399" s="654"/>
      <c r="I399" s="654"/>
      <c r="J399" s="628"/>
      <c r="K399" s="570"/>
      <c r="L399" s="570"/>
      <c r="M399" s="632"/>
      <c r="N399" s="632"/>
      <c r="O399" s="632"/>
      <c r="P399" s="569"/>
      <c r="Q399" s="569"/>
    </row>
    <row r="400" spans="1:17" ht="38.25" customHeight="1">
      <c r="A400" s="628"/>
      <c r="B400" s="628"/>
      <c r="C400" s="628"/>
      <c r="D400" s="630"/>
      <c r="E400" s="629"/>
      <c r="F400" s="628"/>
      <c r="G400" s="628"/>
      <c r="H400" s="654"/>
      <c r="I400" s="654"/>
      <c r="J400" s="628"/>
      <c r="K400" s="570"/>
      <c r="L400" s="570"/>
      <c r="M400" s="632"/>
      <c r="N400" s="632"/>
      <c r="O400" s="632"/>
      <c r="P400" s="569"/>
      <c r="Q400" s="569"/>
    </row>
    <row r="401" spans="1:17" ht="38.25" customHeight="1">
      <c r="A401" s="628"/>
      <c r="B401" s="628"/>
      <c r="C401" s="628"/>
      <c r="D401" s="630"/>
      <c r="E401" s="629"/>
      <c r="F401" s="628"/>
      <c r="G401" s="628"/>
      <c r="H401" s="654"/>
      <c r="I401" s="654"/>
      <c r="J401" s="628"/>
      <c r="K401" s="570"/>
      <c r="L401" s="570"/>
      <c r="M401" s="632"/>
      <c r="N401" s="632"/>
      <c r="O401" s="632"/>
      <c r="P401" s="569"/>
      <c r="Q401" s="569"/>
    </row>
    <row r="402" spans="1:17" ht="38.25" customHeight="1">
      <c r="A402" s="628"/>
      <c r="B402" s="628"/>
      <c r="C402" s="628"/>
      <c r="D402" s="630"/>
      <c r="E402" s="629"/>
      <c r="F402" s="628"/>
      <c r="G402" s="628"/>
      <c r="H402" s="654"/>
      <c r="I402" s="654"/>
      <c r="J402" s="628"/>
      <c r="K402" s="570"/>
      <c r="L402" s="570"/>
      <c r="M402" s="632"/>
      <c r="N402" s="632"/>
      <c r="O402" s="632"/>
      <c r="P402" s="569"/>
      <c r="Q402" s="569"/>
    </row>
    <row r="403" spans="1:17" ht="38.25" customHeight="1">
      <c r="A403" s="628"/>
      <c r="B403" s="628"/>
      <c r="C403" s="628"/>
      <c r="D403" s="630"/>
      <c r="E403" s="629"/>
      <c r="F403" s="628"/>
      <c r="G403" s="628"/>
      <c r="H403" s="654"/>
      <c r="I403" s="654"/>
      <c r="J403" s="628"/>
      <c r="K403" s="570"/>
      <c r="L403" s="570"/>
      <c r="M403" s="632"/>
      <c r="N403" s="632"/>
      <c r="O403" s="632"/>
      <c r="P403" s="569"/>
      <c r="Q403" s="569"/>
    </row>
    <row r="404" spans="1:17" ht="38.25" customHeight="1">
      <c r="A404" s="628"/>
      <c r="B404" s="628"/>
      <c r="C404" s="628"/>
      <c r="D404" s="630"/>
      <c r="E404" s="629"/>
      <c r="F404" s="628"/>
      <c r="G404" s="628"/>
      <c r="H404" s="654"/>
      <c r="I404" s="654"/>
      <c r="J404" s="628"/>
      <c r="K404" s="570"/>
      <c r="L404" s="570"/>
      <c r="M404" s="632"/>
      <c r="N404" s="632"/>
      <c r="O404" s="632"/>
      <c r="P404" s="569"/>
      <c r="Q404" s="569"/>
    </row>
    <row r="405" spans="1:17" ht="38.25" customHeight="1">
      <c r="A405" s="628"/>
      <c r="B405" s="628"/>
      <c r="C405" s="628"/>
      <c r="D405" s="630"/>
      <c r="E405" s="629"/>
      <c r="F405" s="628"/>
      <c r="G405" s="628"/>
      <c r="H405" s="654"/>
      <c r="I405" s="654"/>
      <c r="J405" s="628"/>
      <c r="K405" s="570"/>
      <c r="L405" s="570"/>
      <c r="M405" s="632"/>
      <c r="N405" s="632"/>
      <c r="O405" s="632"/>
      <c r="P405" s="569"/>
      <c r="Q405" s="569"/>
    </row>
    <row r="406" spans="1:17" ht="38.25" customHeight="1">
      <c r="A406" s="628"/>
      <c r="B406" s="628"/>
      <c r="C406" s="628"/>
      <c r="D406" s="630"/>
      <c r="E406" s="629"/>
      <c r="F406" s="628"/>
      <c r="G406" s="628"/>
      <c r="H406" s="654"/>
      <c r="I406" s="654"/>
      <c r="J406" s="628"/>
      <c r="K406" s="570"/>
      <c r="L406" s="570"/>
      <c r="M406" s="632"/>
      <c r="N406" s="632"/>
      <c r="O406" s="632"/>
      <c r="P406" s="569"/>
      <c r="Q406" s="569"/>
    </row>
    <row r="407" spans="1:17" ht="38.25" customHeight="1">
      <c r="A407" s="628"/>
      <c r="B407" s="628"/>
      <c r="C407" s="628"/>
      <c r="D407" s="630"/>
      <c r="E407" s="629"/>
      <c r="F407" s="628"/>
      <c r="G407" s="628"/>
      <c r="H407" s="654"/>
      <c r="I407" s="654"/>
      <c r="J407" s="628"/>
      <c r="K407" s="570"/>
      <c r="L407" s="570"/>
      <c r="M407" s="632"/>
      <c r="N407" s="632"/>
      <c r="O407" s="632"/>
      <c r="P407" s="569"/>
      <c r="Q407" s="569"/>
    </row>
    <row r="408" spans="1:17" ht="38.25" customHeight="1">
      <c r="A408" s="628"/>
      <c r="B408" s="628"/>
      <c r="C408" s="628"/>
      <c r="D408" s="630"/>
      <c r="E408" s="629"/>
      <c r="F408" s="628"/>
      <c r="G408" s="628"/>
      <c r="H408" s="654"/>
      <c r="I408" s="654"/>
      <c r="J408" s="628"/>
      <c r="K408" s="570"/>
      <c r="L408" s="570"/>
      <c r="M408" s="632"/>
      <c r="N408" s="632"/>
      <c r="O408" s="632"/>
      <c r="P408" s="569"/>
      <c r="Q408" s="569"/>
    </row>
    <row r="409" spans="1:17" ht="38.25" customHeight="1">
      <c r="A409" s="628"/>
      <c r="B409" s="628"/>
      <c r="C409" s="628"/>
      <c r="D409" s="630"/>
      <c r="E409" s="629"/>
      <c r="F409" s="628"/>
      <c r="G409" s="628"/>
      <c r="H409" s="654"/>
      <c r="I409" s="654"/>
      <c r="J409" s="628"/>
      <c r="K409" s="570"/>
      <c r="L409" s="570"/>
      <c r="M409" s="632"/>
      <c r="N409" s="632"/>
      <c r="O409" s="632"/>
      <c r="P409" s="569"/>
      <c r="Q409" s="569"/>
    </row>
    <row r="410" spans="1:17" ht="38.25" customHeight="1">
      <c r="A410" s="628"/>
      <c r="B410" s="628"/>
      <c r="C410" s="628"/>
      <c r="D410" s="630"/>
      <c r="E410" s="629"/>
      <c r="F410" s="628"/>
      <c r="G410" s="628"/>
      <c r="H410" s="654"/>
      <c r="I410" s="654"/>
      <c r="J410" s="628"/>
      <c r="K410" s="570"/>
      <c r="L410" s="570"/>
      <c r="M410" s="632"/>
      <c r="N410" s="632"/>
      <c r="O410" s="632"/>
      <c r="P410" s="569"/>
      <c r="Q410" s="569"/>
    </row>
    <row r="411" spans="1:17" ht="38.25" customHeight="1">
      <c r="A411" s="628"/>
      <c r="B411" s="628"/>
      <c r="C411" s="628"/>
      <c r="D411" s="630"/>
      <c r="E411" s="629"/>
      <c r="F411" s="628"/>
      <c r="G411" s="628"/>
      <c r="H411" s="654"/>
      <c r="I411" s="654"/>
      <c r="J411" s="628"/>
      <c r="K411" s="570"/>
      <c r="L411" s="570"/>
      <c r="M411" s="632"/>
      <c r="N411" s="632"/>
      <c r="O411" s="632"/>
      <c r="P411" s="569"/>
      <c r="Q411" s="569"/>
    </row>
    <row r="412" spans="1:17" ht="38.25" customHeight="1">
      <c r="A412" s="628"/>
      <c r="B412" s="628"/>
      <c r="C412" s="628"/>
      <c r="D412" s="630"/>
      <c r="E412" s="629"/>
      <c r="F412" s="628"/>
      <c r="G412" s="628"/>
      <c r="H412" s="654"/>
      <c r="I412" s="654"/>
      <c r="J412" s="628"/>
      <c r="K412" s="570"/>
      <c r="L412" s="570"/>
      <c r="M412" s="632"/>
      <c r="N412" s="632"/>
      <c r="O412" s="632"/>
      <c r="P412" s="569"/>
      <c r="Q412" s="569"/>
    </row>
    <row r="413" spans="1:17" ht="38.25" customHeight="1">
      <c r="A413" s="628"/>
      <c r="B413" s="628"/>
      <c r="C413" s="628"/>
      <c r="D413" s="630"/>
      <c r="E413" s="629"/>
      <c r="F413" s="628"/>
      <c r="G413" s="628"/>
      <c r="H413" s="654"/>
      <c r="I413" s="654"/>
      <c r="J413" s="628"/>
      <c r="K413" s="570"/>
      <c r="L413" s="570"/>
      <c r="M413" s="632"/>
      <c r="N413" s="632"/>
      <c r="O413" s="632"/>
      <c r="P413" s="569"/>
      <c r="Q413" s="569"/>
    </row>
    <row r="414" spans="1:17" ht="38.25" customHeight="1">
      <c r="A414" s="628"/>
      <c r="B414" s="628"/>
      <c r="C414" s="628"/>
      <c r="D414" s="630"/>
      <c r="E414" s="629"/>
      <c r="F414" s="628"/>
      <c r="G414" s="628"/>
      <c r="H414" s="654"/>
      <c r="I414" s="654"/>
      <c r="J414" s="628"/>
      <c r="K414" s="570"/>
      <c r="L414" s="570"/>
      <c r="M414" s="632"/>
      <c r="N414" s="632"/>
      <c r="O414" s="632"/>
      <c r="P414" s="569"/>
      <c r="Q414" s="569"/>
    </row>
    <row r="415" spans="1:17" ht="38.25" customHeight="1">
      <c r="A415" s="628"/>
      <c r="B415" s="628"/>
      <c r="C415" s="628"/>
      <c r="D415" s="630"/>
      <c r="E415" s="629"/>
      <c r="F415" s="628"/>
      <c r="G415" s="628"/>
      <c r="H415" s="654"/>
      <c r="I415" s="654"/>
      <c r="J415" s="628"/>
      <c r="K415" s="570"/>
      <c r="L415" s="570"/>
      <c r="M415" s="632"/>
      <c r="N415" s="632"/>
      <c r="O415" s="632"/>
      <c r="P415" s="569"/>
      <c r="Q415" s="569"/>
    </row>
    <row r="416" spans="1:17" ht="38.25" customHeight="1">
      <c r="A416" s="628"/>
      <c r="B416" s="628"/>
      <c r="C416" s="628"/>
      <c r="D416" s="630"/>
      <c r="E416" s="629"/>
      <c r="F416" s="628"/>
      <c r="G416" s="628"/>
      <c r="H416" s="654"/>
      <c r="I416" s="654"/>
      <c r="J416" s="628"/>
      <c r="K416" s="570"/>
      <c r="L416" s="570"/>
      <c r="M416" s="632"/>
      <c r="N416" s="632"/>
      <c r="O416" s="632"/>
      <c r="P416" s="569"/>
      <c r="Q416" s="569"/>
    </row>
    <row r="417" spans="1:17" ht="38.25" customHeight="1">
      <c r="A417" s="628"/>
      <c r="B417" s="628"/>
      <c r="C417" s="628"/>
      <c r="D417" s="630"/>
      <c r="E417" s="629"/>
      <c r="F417" s="628"/>
      <c r="G417" s="628"/>
      <c r="H417" s="654"/>
      <c r="I417" s="654"/>
      <c r="J417" s="628"/>
      <c r="K417" s="570"/>
      <c r="L417" s="570"/>
      <c r="M417" s="632"/>
      <c r="N417" s="632"/>
      <c r="O417" s="632"/>
      <c r="P417" s="569"/>
      <c r="Q417" s="569"/>
    </row>
    <row r="418" spans="1:17" ht="38.25" customHeight="1">
      <c r="A418" s="628"/>
      <c r="B418" s="628"/>
      <c r="C418" s="628"/>
      <c r="D418" s="630"/>
      <c r="E418" s="629"/>
      <c r="F418" s="628"/>
      <c r="G418" s="628"/>
      <c r="H418" s="654"/>
      <c r="I418" s="654"/>
      <c r="J418" s="628"/>
      <c r="K418" s="570"/>
      <c r="L418" s="570"/>
      <c r="M418" s="632"/>
      <c r="N418" s="632"/>
      <c r="O418" s="632"/>
      <c r="P418" s="569"/>
      <c r="Q418" s="569"/>
    </row>
    <row r="419" spans="1:17" ht="38.25" customHeight="1">
      <c r="A419" s="628"/>
      <c r="B419" s="628"/>
      <c r="C419" s="628"/>
      <c r="D419" s="630"/>
      <c r="E419" s="629"/>
      <c r="F419" s="628"/>
      <c r="G419" s="628"/>
      <c r="H419" s="654"/>
      <c r="I419" s="654"/>
      <c r="J419" s="628"/>
      <c r="K419" s="570"/>
      <c r="L419" s="570"/>
      <c r="M419" s="632"/>
      <c r="N419" s="632"/>
      <c r="O419" s="632"/>
      <c r="P419" s="569"/>
      <c r="Q419" s="569"/>
    </row>
    <row r="420" spans="1:17" ht="38.25" customHeight="1">
      <c r="A420" s="628"/>
      <c r="B420" s="628"/>
      <c r="C420" s="628"/>
      <c r="D420" s="630"/>
      <c r="E420" s="629"/>
      <c r="F420" s="628"/>
      <c r="G420" s="628"/>
      <c r="H420" s="654"/>
      <c r="I420" s="654"/>
      <c r="J420" s="628"/>
      <c r="K420" s="570"/>
      <c r="L420" s="570"/>
      <c r="M420" s="632"/>
      <c r="N420" s="632"/>
      <c r="O420" s="632"/>
      <c r="P420" s="569"/>
      <c r="Q420" s="569"/>
    </row>
    <row r="421" spans="1:17" ht="38.25" customHeight="1">
      <c r="A421" s="628"/>
      <c r="B421" s="628"/>
      <c r="C421" s="628"/>
      <c r="D421" s="630"/>
      <c r="E421" s="629"/>
      <c r="F421" s="628"/>
      <c r="G421" s="628"/>
      <c r="H421" s="654"/>
      <c r="I421" s="654"/>
      <c r="J421" s="628"/>
      <c r="K421" s="570"/>
      <c r="L421" s="570"/>
      <c r="M421" s="632"/>
      <c r="N421" s="632"/>
      <c r="O421" s="632"/>
      <c r="P421" s="569"/>
      <c r="Q421" s="569"/>
    </row>
    <row r="422" spans="1:17" ht="38.25" customHeight="1">
      <c r="A422" s="628"/>
      <c r="B422" s="628"/>
      <c r="C422" s="628"/>
      <c r="D422" s="630"/>
      <c r="E422" s="629"/>
      <c r="F422" s="628"/>
      <c r="G422" s="628"/>
      <c r="H422" s="654"/>
      <c r="I422" s="654"/>
      <c r="J422" s="628"/>
      <c r="K422" s="570"/>
      <c r="L422" s="570"/>
      <c r="M422" s="632"/>
      <c r="N422" s="632"/>
      <c r="O422" s="632"/>
      <c r="P422" s="569"/>
      <c r="Q422" s="569"/>
    </row>
    <row r="423" spans="1:17" ht="38.25" customHeight="1">
      <c r="A423" s="628"/>
      <c r="B423" s="628"/>
      <c r="C423" s="628"/>
      <c r="D423" s="630"/>
      <c r="E423" s="629"/>
      <c r="F423" s="628"/>
      <c r="G423" s="628"/>
      <c r="H423" s="654"/>
      <c r="I423" s="654"/>
      <c r="J423" s="628"/>
      <c r="K423" s="570"/>
      <c r="L423" s="570"/>
      <c r="M423" s="632"/>
      <c r="N423" s="632"/>
      <c r="O423" s="632"/>
      <c r="P423" s="569"/>
      <c r="Q423" s="569"/>
    </row>
    <row r="424" spans="1:17" ht="38.25" customHeight="1">
      <c r="A424" s="628"/>
      <c r="B424" s="628"/>
      <c r="C424" s="628"/>
      <c r="D424" s="630"/>
      <c r="E424" s="629"/>
      <c r="F424" s="628"/>
      <c r="G424" s="628"/>
      <c r="H424" s="654"/>
      <c r="I424" s="654"/>
      <c r="J424" s="628"/>
      <c r="K424" s="570"/>
      <c r="L424" s="570"/>
      <c r="M424" s="632"/>
      <c r="N424" s="632"/>
      <c r="O424" s="632"/>
      <c r="P424" s="569"/>
      <c r="Q424" s="569"/>
    </row>
    <row r="425" spans="1:17" ht="38.25" customHeight="1">
      <c r="A425" s="628"/>
      <c r="B425" s="628"/>
      <c r="C425" s="628"/>
      <c r="D425" s="630"/>
      <c r="E425" s="629"/>
      <c r="F425" s="628"/>
      <c r="G425" s="628"/>
      <c r="H425" s="654"/>
      <c r="I425" s="654"/>
      <c r="J425" s="628"/>
      <c r="K425" s="570"/>
      <c r="L425" s="570"/>
      <c r="M425" s="632"/>
      <c r="N425" s="632"/>
      <c r="O425" s="632"/>
      <c r="P425" s="569"/>
      <c r="Q425" s="569"/>
    </row>
    <row r="426" spans="1:17" ht="38.25" customHeight="1">
      <c r="A426" s="628"/>
      <c r="B426" s="628"/>
      <c r="C426" s="628"/>
      <c r="D426" s="630"/>
      <c r="E426" s="629"/>
      <c r="F426" s="628"/>
      <c r="G426" s="628"/>
      <c r="H426" s="654"/>
      <c r="I426" s="654"/>
      <c r="J426" s="628"/>
      <c r="K426" s="570"/>
      <c r="L426" s="570"/>
      <c r="M426" s="632"/>
      <c r="N426" s="632"/>
      <c r="O426" s="632"/>
      <c r="P426" s="569"/>
      <c r="Q426" s="569"/>
    </row>
    <row r="427" spans="1:17" ht="38.25" customHeight="1">
      <c r="A427" s="628"/>
      <c r="B427" s="628"/>
      <c r="C427" s="628"/>
      <c r="D427" s="630"/>
      <c r="E427" s="629"/>
      <c r="F427" s="628"/>
      <c r="G427" s="628"/>
      <c r="H427" s="654"/>
      <c r="I427" s="654"/>
      <c r="J427" s="628"/>
      <c r="K427" s="570"/>
      <c r="L427" s="570"/>
      <c r="M427" s="632"/>
      <c r="N427" s="632"/>
      <c r="O427" s="632"/>
      <c r="P427" s="569"/>
      <c r="Q427" s="569"/>
    </row>
    <row r="428" spans="1:17" ht="38.25" customHeight="1">
      <c r="A428" s="628"/>
      <c r="B428" s="628"/>
      <c r="C428" s="628"/>
      <c r="D428" s="630"/>
      <c r="E428" s="629"/>
      <c r="F428" s="628"/>
      <c r="G428" s="628"/>
      <c r="H428" s="654"/>
      <c r="I428" s="654"/>
      <c r="J428" s="628"/>
      <c r="K428" s="570"/>
      <c r="L428" s="570"/>
      <c r="M428" s="632"/>
      <c r="N428" s="632"/>
      <c r="O428" s="632"/>
      <c r="P428" s="569"/>
      <c r="Q428" s="569"/>
    </row>
    <row r="429" spans="1:17" ht="38.25" customHeight="1">
      <c r="A429" s="628"/>
      <c r="B429" s="628"/>
      <c r="C429" s="628"/>
      <c r="D429" s="630"/>
      <c r="E429" s="629"/>
      <c r="F429" s="628"/>
      <c r="G429" s="628"/>
      <c r="H429" s="654"/>
      <c r="I429" s="654"/>
      <c r="J429" s="628"/>
      <c r="K429" s="570"/>
      <c r="L429" s="570"/>
      <c r="M429" s="632"/>
      <c r="N429" s="632"/>
      <c r="O429" s="632"/>
      <c r="P429" s="569"/>
      <c r="Q429" s="569"/>
    </row>
    <row r="430" spans="1:17" ht="38.25" customHeight="1">
      <c r="A430" s="628"/>
      <c r="B430" s="628"/>
      <c r="C430" s="628"/>
      <c r="D430" s="630"/>
      <c r="E430" s="629"/>
      <c r="F430" s="628"/>
      <c r="G430" s="628"/>
      <c r="H430" s="654"/>
      <c r="I430" s="654"/>
      <c r="J430" s="628"/>
      <c r="K430" s="570"/>
      <c r="L430" s="570"/>
      <c r="M430" s="632"/>
      <c r="N430" s="632"/>
      <c r="O430" s="632"/>
      <c r="P430" s="569"/>
      <c r="Q430" s="569"/>
    </row>
    <row r="431" spans="1:17" ht="38.25" customHeight="1">
      <c r="A431" s="628"/>
      <c r="B431" s="628"/>
      <c r="C431" s="628"/>
      <c r="D431" s="630"/>
      <c r="E431" s="629"/>
      <c r="F431" s="628"/>
      <c r="G431" s="628"/>
      <c r="H431" s="654"/>
      <c r="I431" s="654"/>
      <c r="J431" s="628"/>
      <c r="K431" s="570"/>
      <c r="L431" s="570"/>
      <c r="M431" s="632"/>
      <c r="N431" s="632"/>
      <c r="O431" s="632"/>
      <c r="P431" s="569"/>
      <c r="Q431" s="569"/>
    </row>
    <row r="432" spans="1:17" ht="38.25" customHeight="1">
      <c r="A432" s="628"/>
      <c r="B432" s="628"/>
      <c r="C432" s="628"/>
      <c r="D432" s="630"/>
      <c r="E432" s="629"/>
      <c r="F432" s="628"/>
      <c r="G432" s="628"/>
      <c r="H432" s="654"/>
      <c r="I432" s="654"/>
      <c r="J432" s="628"/>
      <c r="K432" s="570"/>
      <c r="L432" s="570"/>
      <c r="M432" s="632"/>
      <c r="N432" s="632"/>
      <c r="O432" s="632"/>
      <c r="P432" s="569"/>
      <c r="Q432" s="569"/>
    </row>
    <row r="433" spans="1:17" ht="38.25" customHeight="1">
      <c r="A433" s="628"/>
      <c r="B433" s="628"/>
      <c r="C433" s="628"/>
      <c r="D433" s="630"/>
      <c r="E433" s="629"/>
      <c r="F433" s="628"/>
      <c r="G433" s="628"/>
      <c r="H433" s="654"/>
      <c r="I433" s="654"/>
      <c r="J433" s="628"/>
      <c r="K433" s="570"/>
      <c r="L433" s="570"/>
      <c r="M433" s="632"/>
      <c r="N433" s="632"/>
      <c r="O433" s="632"/>
      <c r="P433" s="569"/>
      <c r="Q433" s="569"/>
    </row>
    <row r="434" spans="1:17" ht="38.25" customHeight="1">
      <c r="A434" s="628"/>
      <c r="B434" s="628"/>
      <c r="C434" s="628"/>
      <c r="D434" s="630"/>
      <c r="E434" s="629"/>
      <c r="F434" s="628"/>
      <c r="G434" s="628"/>
      <c r="H434" s="654"/>
      <c r="I434" s="654"/>
      <c r="J434" s="628"/>
      <c r="K434" s="570"/>
      <c r="L434" s="570"/>
      <c r="M434" s="632"/>
      <c r="N434" s="632"/>
      <c r="O434" s="632"/>
      <c r="P434" s="569"/>
      <c r="Q434" s="569"/>
    </row>
    <row r="435" spans="1:17" ht="38.25" customHeight="1">
      <c r="A435" s="628"/>
      <c r="B435" s="628"/>
      <c r="C435" s="628"/>
      <c r="D435" s="630"/>
      <c r="E435" s="629"/>
      <c r="F435" s="628"/>
      <c r="G435" s="628"/>
      <c r="H435" s="654"/>
      <c r="I435" s="654"/>
      <c r="J435" s="628"/>
      <c r="K435" s="570"/>
      <c r="L435" s="570"/>
      <c r="M435" s="632"/>
      <c r="N435" s="632"/>
      <c r="O435" s="632"/>
      <c r="P435" s="569"/>
      <c r="Q435" s="569"/>
    </row>
    <row r="436" spans="1:17" ht="38.25" customHeight="1">
      <c r="A436" s="628"/>
      <c r="B436" s="628"/>
      <c r="C436" s="628"/>
      <c r="D436" s="630"/>
      <c r="E436" s="629"/>
      <c r="F436" s="628"/>
      <c r="G436" s="628"/>
      <c r="H436" s="654"/>
      <c r="I436" s="654"/>
      <c r="J436" s="628"/>
      <c r="K436" s="570"/>
      <c r="L436" s="570"/>
      <c r="M436" s="632"/>
      <c r="N436" s="632"/>
      <c r="O436" s="632"/>
      <c r="P436" s="569"/>
      <c r="Q436" s="569"/>
    </row>
    <row r="437" spans="1:17" ht="38.25" customHeight="1">
      <c r="A437" s="628"/>
      <c r="B437" s="628"/>
      <c r="C437" s="628"/>
      <c r="D437" s="630"/>
      <c r="E437" s="629"/>
      <c r="F437" s="628"/>
      <c r="G437" s="628"/>
      <c r="H437" s="654"/>
      <c r="I437" s="654"/>
      <c r="J437" s="628"/>
      <c r="K437" s="570"/>
      <c r="L437" s="570"/>
      <c r="M437" s="632"/>
      <c r="N437" s="632"/>
      <c r="O437" s="632"/>
      <c r="P437" s="569"/>
      <c r="Q437" s="569"/>
    </row>
    <row r="438" spans="1:17" ht="38.25" customHeight="1">
      <c r="A438" s="628"/>
      <c r="B438" s="628"/>
      <c r="C438" s="628"/>
      <c r="D438" s="630"/>
      <c r="E438" s="629"/>
      <c r="F438" s="628"/>
      <c r="G438" s="628"/>
      <c r="H438" s="654"/>
      <c r="I438" s="654"/>
      <c r="J438" s="628"/>
      <c r="K438" s="570"/>
      <c r="L438" s="570"/>
      <c r="M438" s="632"/>
      <c r="N438" s="632"/>
      <c r="O438" s="632"/>
      <c r="P438" s="569"/>
      <c r="Q438" s="569"/>
    </row>
    <row r="439" spans="1:17" ht="38.25" customHeight="1">
      <c r="A439" s="628"/>
      <c r="B439" s="628"/>
      <c r="C439" s="628"/>
      <c r="D439" s="630"/>
      <c r="E439" s="629"/>
      <c r="F439" s="628"/>
      <c r="G439" s="628"/>
      <c r="H439" s="654"/>
      <c r="I439" s="654"/>
      <c r="J439" s="628"/>
      <c r="K439" s="570"/>
      <c r="L439" s="570"/>
      <c r="M439" s="632"/>
      <c r="N439" s="632"/>
      <c r="O439" s="632"/>
      <c r="P439" s="569"/>
      <c r="Q439" s="569"/>
    </row>
    <row r="440" spans="1:17" ht="38.25" customHeight="1">
      <c r="A440" s="628"/>
      <c r="B440" s="628"/>
      <c r="C440" s="628"/>
      <c r="D440" s="630"/>
      <c r="E440" s="629"/>
      <c r="F440" s="628"/>
      <c r="G440" s="628"/>
      <c r="H440" s="654"/>
      <c r="I440" s="654"/>
      <c r="J440" s="628"/>
      <c r="K440" s="570"/>
      <c r="L440" s="570"/>
      <c r="M440" s="632"/>
      <c r="N440" s="632"/>
      <c r="O440" s="632"/>
      <c r="P440" s="569"/>
      <c r="Q440" s="569"/>
    </row>
    <row r="441" spans="1:17" ht="38.25" customHeight="1">
      <c r="A441" s="628"/>
      <c r="B441" s="628"/>
      <c r="C441" s="628"/>
      <c r="D441" s="630"/>
      <c r="E441" s="629"/>
      <c r="F441" s="628"/>
      <c r="G441" s="628"/>
      <c r="H441" s="654"/>
      <c r="I441" s="654"/>
      <c r="J441" s="628"/>
      <c r="K441" s="570"/>
      <c r="L441" s="570"/>
      <c r="M441" s="632"/>
      <c r="N441" s="632"/>
      <c r="O441" s="632"/>
      <c r="P441" s="569"/>
      <c r="Q441" s="569"/>
    </row>
    <row r="442" spans="1:17" ht="38.25" customHeight="1">
      <c r="A442" s="628"/>
      <c r="B442" s="628"/>
      <c r="C442" s="628"/>
      <c r="D442" s="630"/>
      <c r="E442" s="629"/>
      <c r="F442" s="628"/>
      <c r="G442" s="628"/>
      <c r="H442" s="654"/>
      <c r="I442" s="654"/>
      <c r="J442" s="628"/>
      <c r="K442" s="570"/>
      <c r="L442" s="570"/>
      <c r="M442" s="632"/>
      <c r="N442" s="632"/>
      <c r="O442" s="632"/>
      <c r="P442" s="569"/>
      <c r="Q442" s="569"/>
    </row>
    <row r="443" spans="1:17" ht="38.25" customHeight="1">
      <c r="A443" s="628"/>
      <c r="B443" s="628"/>
      <c r="C443" s="628"/>
      <c r="D443" s="630"/>
      <c r="E443" s="629"/>
      <c r="F443" s="628"/>
      <c r="G443" s="628"/>
      <c r="H443" s="654"/>
      <c r="I443" s="654"/>
      <c r="J443" s="628"/>
      <c r="K443" s="570"/>
      <c r="L443" s="570"/>
      <c r="M443" s="632"/>
      <c r="N443" s="632"/>
      <c r="O443" s="632"/>
      <c r="P443" s="569"/>
      <c r="Q443" s="569"/>
    </row>
    <row r="444" spans="1:17" ht="38.25" customHeight="1">
      <c r="A444" s="628"/>
      <c r="B444" s="628"/>
      <c r="C444" s="628"/>
      <c r="D444" s="630"/>
      <c r="E444" s="629"/>
      <c r="F444" s="628"/>
      <c r="G444" s="628"/>
      <c r="H444" s="654"/>
      <c r="I444" s="654"/>
      <c r="J444" s="628"/>
      <c r="K444" s="570"/>
      <c r="L444" s="570"/>
      <c r="M444" s="632"/>
      <c r="N444" s="632"/>
      <c r="O444" s="632"/>
      <c r="P444" s="569"/>
      <c r="Q444" s="569"/>
    </row>
    <row r="445" spans="1:17" ht="38.25" customHeight="1">
      <c r="A445" s="628"/>
      <c r="B445" s="628"/>
      <c r="C445" s="628"/>
      <c r="D445" s="630"/>
      <c r="E445" s="629"/>
      <c r="F445" s="628"/>
      <c r="G445" s="628"/>
      <c r="H445" s="654"/>
      <c r="I445" s="654"/>
      <c r="J445" s="628"/>
      <c r="K445" s="570"/>
      <c r="L445" s="570"/>
      <c r="M445" s="632"/>
      <c r="N445" s="632"/>
      <c r="O445" s="632"/>
      <c r="P445" s="569"/>
      <c r="Q445" s="569"/>
    </row>
    <row r="446" spans="1:17" ht="38.25" customHeight="1">
      <c r="A446" s="628"/>
      <c r="B446" s="628"/>
      <c r="C446" s="628"/>
      <c r="D446" s="630"/>
      <c r="E446" s="629"/>
      <c r="F446" s="628"/>
      <c r="G446" s="628"/>
      <c r="H446" s="654"/>
      <c r="I446" s="654"/>
      <c r="J446" s="628"/>
      <c r="K446" s="570"/>
      <c r="L446" s="570"/>
      <c r="M446" s="632"/>
      <c r="N446" s="632"/>
      <c r="O446" s="632"/>
      <c r="P446" s="569"/>
      <c r="Q446" s="569"/>
    </row>
    <row r="447" spans="1:17" ht="38.25" customHeight="1">
      <c r="A447" s="628"/>
      <c r="B447" s="628"/>
      <c r="C447" s="628"/>
      <c r="D447" s="630"/>
      <c r="E447" s="629"/>
      <c r="F447" s="628"/>
      <c r="G447" s="628"/>
      <c r="H447" s="654"/>
      <c r="I447" s="654"/>
      <c r="J447" s="628"/>
      <c r="K447" s="570"/>
      <c r="L447" s="570"/>
      <c r="M447" s="632"/>
      <c r="N447" s="632"/>
      <c r="O447" s="632"/>
      <c r="P447" s="569"/>
      <c r="Q447" s="569"/>
    </row>
    <row r="448" spans="1:17" ht="38.25" customHeight="1">
      <c r="A448" s="628"/>
      <c r="B448" s="628"/>
      <c r="C448" s="628"/>
      <c r="D448" s="630"/>
      <c r="E448" s="629"/>
      <c r="F448" s="628"/>
      <c r="G448" s="628"/>
      <c r="H448" s="654"/>
      <c r="I448" s="654"/>
      <c r="J448" s="628"/>
      <c r="K448" s="570"/>
      <c r="L448" s="570"/>
      <c r="M448" s="632"/>
      <c r="N448" s="632"/>
      <c r="O448" s="632"/>
      <c r="P448" s="569"/>
      <c r="Q448" s="569"/>
    </row>
    <row r="449" spans="1:17" ht="38.25" customHeight="1">
      <c r="A449" s="628"/>
      <c r="B449" s="628"/>
      <c r="C449" s="628"/>
      <c r="D449" s="630"/>
      <c r="E449" s="629"/>
      <c r="F449" s="628"/>
      <c r="G449" s="628"/>
      <c r="H449" s="654"/>
      <c r="I449" s="654"/>
      <c r="J449" s="628"/>
      <c r="K449" s="570"/>
      <c r="L449" s="570"/>
      <c r="M449" s="632"/>
      <c r="N449" s="632"/>
      <c r="O449" s="632"/>
      <c r="P449" s="569"/>
      <c r="Q449" s="569"/>
    </row>
    <row r="450" spans="1:17" ht="38.25" customHeight="1">
      <c r="A450" s="628"/>
      <c r="B450" s="628"/>
      <c r="C450" s="628"/>
      <c r="D450" s="630"/>
      <c r="E450" s="629"/>
      <c r="F450" s="628"/>
      <c r="G450" s="628"/>
      <c r="H450" s="654"/>
      <c r="I450" s="654"/>
      <c r="J450" s="628"/>
      <c r="K450" s="570"/>
      <c r="L450" s="570"/>
      <c r="M450" s="632"/>
      <c r="N450" s="632"/>
      <c r="O450" s="632"/>
      <c r="P450" s="569"/>
      <c r="Q450" s="569"/>
    </row>
    <row r="451" spans="1:17" ht="38.25" customHeight="1">
      <c r="A451" s="628"/>
      <c r="B451" s="628"/>
      <c r="C451" s="628"/>
      <c r="D451" s="630"/>
      <c r="E451" s="629"/>
      <c r="F451" s="628"/>
      <c r="G451" s="628"/>
      <c r="H451" s="654"/>
      <c r="I451" s="654"/>
      <c r="J451" s="628"/>
      <c r="K451" s="570"/>
      <c r="L451" s="570"/>
      <c r="M451" s="632"/>
      <c r="N451" s="632"/>
      <c r="O451" s="632"/>
      <c r="P451" s="569"/>
      <c r="Q451" s="569"/>
    </row>
    <row r="452" spans="1:17" ht="38.25" customHeight="1">
      <c r="A452" s="628"/>
      <c r="B452" s="628"/>
      <c r="C452" s="628"/>
      <c r="D452" s="630"/>
      <c r="E452" s="629"/>
      <c r="F452" s="628"/>
      <c r="G452" s="628"/>
      <c r="H452" s="654"/>
      <c r="I452" s="654"/>
      <c r="J452" s="628"/>
      <c r="K452" s="570"/>
      <c r="L452" s="570"/>
      <c r="M452" s="632"/>
      <c r="N452" s="632"/>
      <c r="O452" s="632"/>
      <c r="P452" s="569"/>
      <c r="Q452" s="569"/>
    </row>
    <row r="453" spans="1:17" ht="38.25" customHeight="1">
      <c r="A453" s="628"/>
      <c r="B453" s="628"/>
      <c r="C453" s="628"/>
      <c r="D453" s="630"/>
      <c r="E453" s="629"/>
      <c r="F453" s="628"/>
      <c r="G453" s="628"/>
      <c r="H453" s="654"/>
      <c r="I453" s="654"/>
      <c r="J453" s="628"/>
      <c r="K453" s="570"/>
      <c r="L453" s="570"/>
      <c r="M453" s="632"/>
      <c r="N453" s="632"/>
      <c r="O453" s="632"/>
      <c r="P453" s="569"/>
      <c r="Q453" s="569"/>
    </row>
    <row r="454" spans="1:17" ht="38.25" customHeight="1">
      <c r="A454" s="628"/>
      <c r="B454" s="628"/>
      <c r="C454" s="628"/>
      <c r="D454" s="630"/>
      <c r="E454" s="629"/>
      <c r="F454" s="628"/>
      <c r="G454" s="628"/>
      <c r="H454" s="654"/>
      <c r="I454" s="654"/>
      <c r="J454" s="628"/>
      <c r="K454" s="570"/>
      <c r="L454" s="570"/>
      <c r="M454" s="632"/>
      <c r="N454" s="632"/>
      <c r="O454" s="632"/>
      <c r="P454" s="569"/>
      <c r="Q454" s="569"/>
    </row>
    <row r="455" spans="1:17" ht="38.25" customHeight="1">
      <c r="A455" s="628"/>
      <c r="B455" s="628"/>
      <c r="C455" s="628"/>
      <c r="D455" s="630"/>
      <c r="E455" s="629"/>
      <c r="F455" s="628"/>
      <c r="G455" s="628"/>
      <c r="H455" s="654"/>
      <c r="I455" s="654"/>
      <c r="J455" s="628"/>
      <c r="K455" s="570"/>
      <c r="L455" s="570"/>
      <c r="M455" s="632"/>
      <c r="N455" s="632"/>
      <c r="O455" s="632"/>
      <c r="P455" s="569"/>
      <c r="Q455" s="569"/>
    </row>
    <row r="456" spans="1:17" ht="38.25" customHeight="1">
      <c r="A456" s="628"/>
      <c r="B456" s="628"/>
      <c r="C456" s="628"/>
      <c r="D456" s="630"/>
      <c r="E456" s="629"/>
      <c r="F456" s="628"/>
      <c r="G456" s="628"/>
      <c r="H456" s="654"/>
      <c r="I456" s="654"/>
      <c r="J456" s="628"/>
      <c r="K456" s="570"/>
      <c r="L456" s="570"/>
      <c r="M456" s="632"/>
      <c r="N456" s="632"/>
      <c r="O456" s="632"/>
      <c r="P456" s="569"/>
      <c r="Q456" s="569"/>
    </row>
    <row r="457" spans="1:17" ht="38.25" customHeight="1">
      <c r="A457" s="628"/>
      <c r="B457" s="628"/>
      <c r="C457" s="628"/>
      <c r="D457" s="630"/>
      <c r="E457" s="629"/>
      <c r="F457" s="628"/>
      <c r="G457" s="628"/>
      <c r="H457" s="654"/>
      <c r="I457" s="654"/>
      <c r="J457" s="628"/>
      <c r="K457" s="570"/>
      <c r="L457" s="570"/>
      <c r="M457" s="632"/>
      <c r="N457" s="632"/>
      <c r="O457" s="632"/>
      <c r="P457" s="569"/>
      <c r="Q457" s="569"/>
    </row>
    <row r="458" spans="1:17" ht="38.25" customHeight="1">
      <c r="A458" s="628"/>
      <c r="B458" s="628"/>
      <c r="C458" s="628"/>
      <c r="D458" s="630"/>
      <c r="E458" s="629"/>
      <c r="F458" s="628"/>
      <c r="G458" s="628"/>
      <c r="H458" s="654"/>
      <c r="I458" s="654"/>
      <c r="J458" s="628"/>
      <c r="K458" s="570"/>
      <c r="L458" s="570"/>
      <c r="M458" s="632"/>
      <c r="N458" s="632"/>
      <c r="O458" s="632"/>
      <c r="P458" s="569"/>
      <c r="Q458" s="569"/>
    </row>
    <row r="459" spans="1:17" ht="38.25" customHeight="1">
      <c r="A459" s="628"/>
      <c r="B459" s="628"/>
      <c r="C459" s="628"/>
      <c r="D459" s="630"/>
      <c r="E459" s="629"/>
      <c r="F459" s="628"/>
      <c r="G459" s="628"/>
      <c r="H459" s="654"/>
      <c r="I459" s="654"/>
      <c r="J459" s="628"/>
      <c r="K459" s="570"/>
      <c r="L459" s="570"/>
      <c r="M459" s="632"/>
      <c r="N459" s="632"/>
      <c r="O459" s="632"/>
      <c r="P459" s="569"/>
      <c r="Q459" s="569"/>
    </row>
    <row r="460" spans="1:17" ht="38.25" customHeight="1">
      <c r="A460" s="628"/>
      <c r="B460" s="628"/>
      <c r="C460" s="628"/>
      <c r="D460" s="630"/>
      <c r="E460" s="629"/>
      <c r="F460" s="628"/>
      <c r="G460" s="628"/>
      <c r="H460" s="654"/>
      <c r="I460" s="654"/>
      <c r="J460" s="628"/>
      <c r="K460" s="570"/>
      <c r="L460" s="570"/>
      <c r="M460" s="632"/>
      <c r="N460" s="632"/>
      <c r="O460" s="632"/>
      <c r="P460" s="569"/>
      <c r="Q460" s="569"/>
    </row>
    <row r="461" spans="1:17" ht="38.25" customHeight="1">
      <c r="A461" s="628"/>
      <c r="B461" s="628"/>
      <c r="C461" s="628"/>
      <c r="D461" s="630"/>
      <c r="E461" s="629"/>
      <c r="F461" s="628"/>
      <c r="G461" s="628"/>
      <c r="H461" s="654"/>
      <c r="I461" s="654"/>
      <c r="J461" s="628"/>
      <c r="K461" s="570"/>
      <c r="L461" s="570"/>
      <c r="M461" s="632"/>
      <c r="N461" s="632"/>
      <c r="O461" s="632"/>
      <c r="P461" s="569"/>
      <c r="Q461" s="569"/>
    </row>
    <row r="462" spans="1:17" ht="38.25" customHeight="1">
      <c r="A462" s="628"/>
      <c r="B462" s="628"/>
      <c r="C462" s="628"/>
      <c r="D462" s="630"/>
      <c r="E462" s="629"/>
      <c r="F462" s="628"/>
      <c r="G462" s="628"/>
      <c r="H462" s="654"/>
      <c r="I462" s="654"/>
      <c r="J462" s="628"/>
      <c r="K462" s="570"/>
      <c r="L462" s="570"/>
      <c r="M462" s="632"/>
      <c r="N462" s="632"/>
      <c r="O462" s="632"/>
      <c r="P462" s="569"/>
      <c r="Q462" s="569"/>
    </row>
    <row r="463" spans="1:17" ht="38.25" customHeight="1">
      <c r="A463" s="628"/>
      <c r="B463" s="628"/>
      <c r="C463" s="628"/>
      <c r="D463" s="630"/>
      <c r="E463" s="629"/>
      <c r="F463" s="628"/>
      <c r="G463" s="628"/>
      <c r="H463" s="654"/>
      <c r="I463" s="654"/>
      <c r="J463" s="628"/>
      <c r="K463" s="570"/>
      <c r="L463" s="570"/>
      <c r="M463" s="632"/>
      <c r="N463" s="632"/>
      <c r="O463" s="632"/>
      <c r="P463" s="569"/>
      <c r="Q463" s="569"/>
    </row>
    <row r="464" spans="1:17" ht="38.25" customHeight="1">
      <c r="A464" s="628"/>
      <c r="B464" s="628"/>
      <c r="C464" s="628"/>
      <c r="D464" s="630"/>
      <c r="E464" s="629"/>
      <c r="F464" s="628"/>
      <c r="G464" s="628"/>
      <c r="H464" s="654"/>
      <c r="I464" s="654"/>
      <c r="J464" s="628"/>
      <c r="K464" s="570"/>
      <c r="L464" s="570"/>
      <c r="M464" s="632"/>
      <c r="N464" s="632"/>
      <c r="O464" s="632"/>
      <c r="P464" s="569"/>
      <c r="Q464" s="569"/>
    </row>
    <row r="465" spans="1:17" ht="38.25" customHeight="1">
      <c r="A465" s="628"/>
      <c r="B465" s="628"/>
      <c r="C465" s="628"/>
      <c r="D465" s="630"/>
      <c r="E465" s="629"/>
      <c r="F465" s="628"/>
      <c r="G465" s="628"/>
      <c r="H465" s="654"/>
      <c r="I465" s="654"/>
      <c r="J465" s="628"/>
      <c r="K465" s="570"/>
      <c r="L465" s="570"/>
      <c r="M465" s="632"/>
      <c r="N465" s="632"/>
      <c r="O465" s="632"/>
      <c r="P465" s="569"/>
      <c r="Q465" s="569"/>
    </row>
    <row r="466" spans="1:17" ht="38.25" customHeight="1">
      <c r="A466" s="628"/>
      <c r="B466" s="628"/>
      <c r="C466" s="628"/>
      <c r="D466" s="630"/>
      <c r="E466" s="629"/>
      <c r="F466" s="628"/>
      <c r="G466" s="628"/>
      <c r="H466" s="654"/>
      <c r="I466" s="654"/>
      <c r="J466" s="628"/>
      <c r="K466" s="570"/>
      <c r="L466" s="570"/>
      <c r="M466" s="632"/>
      <c r="N466" s="632"/>
      <c r="O466" s="632"/>
      <c r="P466" s="569"/>
      <c r="Q466" s="569"/>
    </row>
    <row r="467" spans="1:17" ht="38.25" customHeight="1">
      <c r="A467" s="628"/>
      <c r="B467" s="628"/>
      <c r="C467" s="628"/>
      <c r="D467" s="630"/>
      <c r="E467" s="629"/>
      <c r="F467" s="628"/>
      <c r="G467" s="628"/>
      <c r="H467" s="654"/>
      <c r="I467" s="654"/>
      <c r="J467" s="628"/>
      <c r="K467" s="570"/>
      <c r="L467" s="570"/>
      <c r="M467" s="632"/>
      <c r="N467" s="632"/>
      <c r="O467" s="632"/>
      <c r="P467" s="569"/>
      <c r="Q467" s="569"/>
    </row>
    <row r="468" spans="1:17" ht="38.25" customHeight="1">
      <c r="A468" s="628"/>
      <c r="B468" s="628"/>
      <c r="C468" s="628"/>
      <c r="D468" s="630"/>
      <c r="E468" s="629"/>
      <c r="F468" s="628"/>
      <c r="G468" s="628"/>
      <c r="H468" s="654"/>
      <c r="I468" s="654"/>
      <c r="J468" s="628"/>
      <c r="K468" s="570"/>
      <c r="L468" s="570"/>
      <c r="M468" s="632"/>
      <c r="N468" s="632"/>
      <c r="O468" s="632"/>
      <c r="P468" s="569"/>
      <c r="Q468" s="569"/>
    </row>
    <row r="469" spans="1:17" ht="38.25" customHeight="1">
      <c r="A469" s="628"/>
      <c r="B469" s="628"/>
      <c r="C469" s="628"/>
      <c r="D469" s="630"/>
      <c r="E469" s="629"/>
      <c r="F469" s="628"/>
      <c r="G469" s="628"/>
      <c r="H469" s="654"/>
      <c r="I469" s="654"/>
      <c r="J469" s="628"/>
      <c r="K469" s="570"/>
      <c r="L469" s="570"/>
      <c r="M469" s="632"/>
      <c r="N469" s="632"/>
      <c r="O469" s="632"/>
      <c r="P469" s="569"/>
      <c r="Q469" s="569"/>
    </row>
    <row r="470" spans="1:17" ht="38.25" customHeight="1">
      <c r="A470" s="628"/>
      <c r="B470" s="628"/>
      <c r="C470" s="628"/>
      <c r="D470" s="630"/>
      <c r="E470" s="629"/>
      <c r="F470" s="628"/>
      <c r="G470" s="628"/>
      <c r="H470" s="654"/>
      <c r="I470" s="654"/>
      <c r="J470" s="628"/>
      <c r="K470" s="570"/>
      <c r="L470" s="570"/>
      <c r="M470" s="632"/>
      <c r="N470" s="632"/>
      <c r="O470" s="632"/>
      <c r="P470" s="569"/>
      <c r="Q470" s="569"/>
    </row>
    <row r="471" spans="1:17" ht="38.25" customHeight="1">
      <c r="A471" s="628"/>
      <c r="B471" s="628"/>
      <c r="C471" s="628"/>
      <c r="D471" s="630"/>
      <c r="E471" s="629"/>
      <c r="F471" s="628"/>
      <c r="G471" s="628"/>
      <c r="H471" s="654"/>
      <c r="I471" s="654"/>
      <c r="J471" s="628"/>
      <c r="K471" s="570"/>
      <c r="L471" s="570"/>
      <c r="M471" s="632"/>
      <c r="N471" s="632"/>
      <c r="O471" s="632"/>
      <c r="P471" s="569"/>
      <c r="Q471" s="569"/>
    </row>
    <row r="472" spans="1:17" ht="38.25" customHeight="1">
      <c r="A472" s="628"/>
      <c r="B472" s="628"/>
      <c r="C472" s="628"/>
      <c r="D472" s="630"/>
      <c r="E472" s="629"/>
      <c r="F472" s="628"/>
      <c r="G472" s="628"/>
      <c r="H472" s="654"/>
      <c r="I472" s="654"/>
      <c r="J472" s="628"/>
      <c r="K472" s="570"/>
      <c r="L472" s="570"/>
      <c r="M472" s="632"/>
      <c r="N472" s="632"/>
      <c r="O472" s="632"/>
      <c r="P472" s="569"/>
      <c r="Q472" s="569"/>
    </row>
    <row r="473" spans="1:17" ht="38.25" customHeight="1">
      <c r="A473" s="628"/>
      <c r="B473" s="628"/>
      <c r="C473" s="628"/>
      <c r="D473" s="630"/>
      <c r="E473" s="629"/>
      <c r="F473" s="628"/>
      <c r="G473" s="628"/>
      <c r="H473" s="654"/>
      <c r="I473" s="654"/>
      <c r="J473" s="628"/>
      <c r="K473" s="570"/>
      <c r="L473" s="570"/>
      <c r="M473" s="632"/>
      <c r="N473" s="632"/>
      <c r="O473" s="632"/>
      <c r="P473" s="569"/>
      <c r="Q473" s="569"/>
    </row>
    <row r="474" spans="1:17" ht="38.25" customHeight="1">
      <c r="A474" s="628"/>
      <c r="B474" s="628"/>
      <c r="C474" s="628"/>
      <c r="D474" s="630"/>
      <c r="E474" s="629"/>
      <c r="F474" s="628"/>
      <c r="G474" s="628"/>
      <c r="H474" s="654"/>
      <c r="I474" s="654"/>
      <c r="J474" s="628"/>
      <c r="K474" s="570"/>
      <c r="L474" s="570"/>
      <c r="M474" s="632"/>
      <c r="N474" s="632"/>
      <c r="O474" s="632"/>
      <c r="P474" s="569"/>
      <c r="Q474" s="569"/>
    </row>
    <row r="475" spans="1:17" ht="38.25" customHeight="1">
      <c r="A475" s="628"/>
      <c r="B475" s="628"/>
      <c r="C475" s="628"/>
      <c r="D475" s="630"/>
      <c r="E475" s="629"/>
      <c r="F475" s="628"/>
      <c r="G475" s="628"/>
      <c r="H475" s="654"/>
      <c r="I475" s="654"/>
      <c r="J475" s="628"/>
      <c r="K475" s="570"/>
      <c r="L475" s="570"/>
      <c r="M475" s="632"/>
      <c r="N475" s="632"/>
      <c r="O475" s="632"/>
      <c r="P475" s="569"/>
      <c r="Q475" s="569"/>
    </row>
    <row r="476" spans="1:17" ht="38.25" customHeight="1">
      <c r="A476" s="628"/>
      <c r="B476" s="628"/>
      <c r="C476" s="628"/>
      <c r="D476" s="630"/>
      <c r="E476" s="629"/>
      <c r="F476" s="628"/>
      <c r="G476" s="628"/>
      <c r="H476" s="654"/>
      <c r="I476" s="654"/>
      <c r="J476" s="628"/>
      <c r="K476" s="570"/>
      <c r="L476" s="570"/>
      <c r="M476" s="632"/>
      <c r="N476" s="632"/>
      <c r="O476" s="632"/>
      <c r="P476" s="569"/>
      <c r="Q476" s="569"/>
    </row>
    <row r="477" spans="1:17" ht="38.25" customHeight="1">
      <c r="A477" s="628"/>
      <c r="B477" s="628"/>
      <c r="C477" s="628"/>
      <c r="D477" s="630"/>
      <c r="E477" s="629"/>
      <c r="F477" s="628"/>
      <c r="G477" s="628"/>
      <c r="H477" s="654"/>
      <c r="I477" s="654"/>
      <c r="J477" s="628"/>
      <c r="K477" s="570"/>
      <c r="L477" s="570"/>
      <c r="M477" s="632"/>
      <c r="N477" s="632"/>
      <c r="O477" s="632"/>
      <c r="P477" s="569"/>
      <c r="Q477" s="569"/>
    </row>
    <row r="478" spans="1:17" ht="38.25" customHeight="1">
      <c r="A478" s="628"/>
      <c r="B478" s="628"/>
      <c r="C478" s="628"/>
      <c r="D478" s="630"/>
      <c r="E478" s="629"/>
      <c r="F478" s="628"/>
      <c r="G478" s="628"/>
      <c r="H478" s="654"/>
      <c r="I478" s="654"/>
      <c r="J478" s="628"/>
      <c r="K478" s="570"/>
      <c r="L478" s="570"/>
      <c r="M478" s="632"/>
      <c r="N478" s="632"/>
      <c r="O478" s="632"/>
      <c r="P478" s="569"/>
      <c r="Q478" s="569"/>
    </row>
    <row r="479" spans="1:17" ht="38.25" customHeight="1">
      <c r="A479" s="628"/>
      <c r="B479" s="628"/>
      <c r="C479" s="628"/>
      <c r="D479" s="630"/>
      <c r="E479" s="629"/>
      <c r="F479" s="628"/>
      <c r="G479" s="628"/>
      <c r="H479" s="654"/>
      <c r="I479" s="654"/>
      <c r="J479" s="628"/>
      <c r="K479" s="570"/>
      <c r="L479" s="570"/>
      <c r="M479" s="632"/>
      <c r="N479" s="632"/>
      <c r="O479" s="632"/>
      <c r="P479" s="569"/>
      <c r="Q479" s="569"/>
    </row>
    <row r="480" spans="1:17" ht="38.25" customHeight="1">
      <c r="A480" s="628"/>
      <c r="B480" s="628"/>
      <c r="C480" s="628"/>
      <c r="D480" s="630"/>
      <c r="E480" s="629"/>
      <c r="F480" s="628"/>
      <c r="G480" s="628"/>
      <c r="H480" s="654"/>
      <c r="I480" s="654"/>
      <c r="J480" s="628"/>
      <c r="K480" s="570"/>
      <c r="L480" s="570"/>
      <c r="M480" s="632"/>
      <c r="N480" s="632"/>
      <c r="O480" s="632"/>
      <c r="P480" s="569"/>
      <c r="Q480" s="569"/>
    </row>
    <row r="481" spans="1:17" ht="38.25" customHeight="1">
      <c r="A481" s="628"/>
      <c r="B481" s="628"/>
      <c r="C481" s="628"/>
      <c r="D481" s="630"/>
      <c r="E481" s="629"/>
      <c r="F481" s="628"/>
      <c r="G481" s="628"/>
      <c r="H481" s="654"/>
      <c r="I481" s="654"/>
      <c r="J481" s="628"/>
      <c r="K481" s="570"/>
      <c r="L481" s="570"/>
      <c r="M481" s="632"/>
      <c r="N481" s="632"/>
      <c r="O481" s="632"/>
      <c r="P481" s="569"/>
      <c r="Q481" s="569"/>
    </row>
    <row r="482" spans="1:17" ht="38.25" customHeight="1">
      <c r="A482" s="628"/>
      <c r="B482" s="628"/>
      <c r="C482" s="628"/>
      <c r="D482" s="630"/>
      <c r="E482" s="629"/>
      <c r="F482" s="628"/>
      <c r="G482" s="628"/>
      <c r="H482" s="654"/>
      <c r="I482" s="654"/>
      <c r="J482" s="628"/>
      <c r="K482" s="570"/>
      <c r="L482" s="570"/>
      <c r="M482" s="632"/>
      <c r="N482" s="632"/>
      <c r="O482" s="632"/>
      <c r="P482" s="569"/>
      <c r="Q482" s="569"/>
    </row>
    <row r="483" spans="1:17" ht="38.25" customHeight="1">
      <c r="A483" s="628"/>
      <c r="B483" s="628"/>
      <c r="C483" s="628"/>
      <c r="D483" s="630"/>
      <c r="E483" s="629"/>
      <c r="F483" s="628"/>
      <c r="G483" s="628"/>
      <c r="H483" s="654"/>
      <c r="I483" s="654"/>
      <c r="J483" s="628"/>
      <c r="K483" s="570"/>
      <c r="L483" s="570"/>
      <c r="M483" s="632"/>
      <c r="N483" s="632"/>
      <c r="O483" s="632"/>
      <c r="P483" s="569"/>
      <c r="Q483" s="569"/>
    </row>
    <row r="484" spans="1:17" ht="38.25" customHeight="1">
      <c r="A484" s="628"/>
      <c r="B484" s="628"/>
      <c r="C484" s="628"/>
      <c r="D484" s="630"/>
      <c r="E484" s="629"/>
      <c r="F484" s="628"/>
      <c r="G484" s="628"/>
      <c r="H484" s="654"/>
      <c r="I484" s="654"/>
      <c r="J484" s="628"/>
      <c r="K484" s="570"/>
      <c r="L484" s="570"/>
      <c r="M484" s="632"/>
      <c r="N484" s="632"/>
      <c r="O484" s="632"/>
      <c r="P484" s="569"/>
      <c r="Q484" s="569"/>
    </row>
    <row r="485" spans="1:17" ht="38.25" customHeight="1">
      <c r="A485" s="628"/>
      <c r="B485" s="628"/>
      <c r="C485" s="628"/>
      <c r="D485" s="630"/>
      <c r="E485" s="629"/>
      <c r="F485" s="628"/>
      <c r="G485" s="628"/>
      <c r="H485" s="654"/>
      <c r="I485" s="654"/>
      <c r="J485" s="628"/>
      <c r="K485" s="570"/>
      <c r="L485" s="570"/>
      <c r="M485" s="632"/>
      <c r="N485" s="632"/>
      <c r="O485" s="632"/>
      <c r="P485" s="569"/>
      <c r="Q485" s="569"/>
    </row>
    <row r="486" spans="1:17" ht="38.25" customHeight="1">
      <c r="A486" s="628"/>
      <c r="B486" s="628"/>
      <c r="C486" s="628"/>
      <c r="D486" s="630"/>
      <c r="E486" s="629"/>
      <c r="F486" s="628"/>
      <c r="G486" s="628"/>
      <c r="H486" s="654"/>
      <c r="I486" s="654"/>
      <c r="J486" s="628"/>
      <c r="K486" s="570"/>
      <c r="L486" s="570"/>
      <c r="M486" s="632"/>
      <c r="N486" s="632"/>
      <c r="O486" s="632"/>
      <c r="P486" s="569"/>
      <c r="Q486" s="569"/>
    </row>
    <row r="487" spans="1:17" ht="38.25" customHeight="1">
      <c r="A487" s="628"/>
      <c r="B487" s="628"/>
      <c r="C487" s="628"/>
      <c r="D487" s="630"/>
      <c r="E487" s="629"/>
      <c r="F487" s="628"/>
      <c r="G487" s="628"/>
      <c r="H487" s="654"/>
      <c r="I487" s="654"/>
      <c r="J487" s="628"/>
      <c r="K487" s="570"/>
      <c r="L487" s="570"/>
      <c r="M487" s="632"/>
      <c r="N487" s="632"/>
      <c r="O487" s="632"/>
      <c r="P487" s="569"/>
      <c r="Q487" s="569"/>
    </row>
    <row r="488" spans="1:17" ht="38.25" customHeight="1">
      <c r="A488" s="628"/>
      <c r="B488" s="628"/>
      <c r="C488" s="628"/>
      <c r="D488" s="630"/>
      <c r="E488" s="629"/>
      <c r="F488" s="628"/>
      <c r="G488" s="628"/>
      <c r="H488" s="654"/>
      <c r="I488" s="654"/>
      <c r="J488" s="628"/>
      <c r="K488" s="570"/>
      <c r="L488" s="570"/>
      <c r="M488" s="632"/>
      <c r="N488" s="632"/>
      <c r="O488" s="632"/>
      <c r="P488" s="569"/>
      <c r="Q488" s="569"/>
    </row>
    <row r="489" spans="1:17" ht="38.25" customHeight="1">
      <c r="A489" s="628"/>
      <c r="B489" s="628"/>
      <c r="C489" s="628"/>
      <c r="D489" s="630"/>
      <c r="E489" s="629"/>
      <c r="F489" s="628"/>
      <c r="G489" s="628"/>
      <c r="H489" s="654"/>
      <c r="I489" s="654"/>
      <c r="J489" s="628"/>
      <c r="K489" s="570"/>
      <c r="L489" s="570"/>
      <c r="M489" s="632"/>
      <c r="N489" s="632"/>
      <c r="O489" s="632"/>
      <c r="P489" s="569"/>
      <c r="Q489" s="569"/>
    </row>
    <row r="490" spans="1:17" ht="38.25" customHeight="1">
      <c r="A490" s="628"/>
      <c r="B490" s="628"/>
      <c r="C490" s="628"/>
      <c r="D490" s="630"/>
      <c r="E490" s="629"/>
      <c r="F490" s="628"/>
      <c r="G490" s="628"/>
      <c r="H490" s="654"/>
      <c r="I490" s="654"/>
      <c r="J490" s="628"/>
      <c r="K490" s="570"/>
      <c r="L490" s="570"/>
      <c r="M490" s="632"/>
      <c r="N490" s="632"/>
      <c r="O490" s="632"/>
      <c r="P490" s="569"/>
      <c r="Q490" s="569"/>
    </row>
    <row r="491" spans="1:17" ht="38.25" customHeight="1">
      <c r="A491" s="628"/>
      <c r="B491" s="628"/>
      <c r="C491" s="628"/>
      <c r="D491" s="630"/>
      <c r="E491" s="629"/>
      <c r="F491" s="628"/>
      <c r="G491" s="628"/>
      <c r="H491" s="654"/>
      <c r="I491" s="654"/>
      <c r="J491" s="628"/>
      <c r="K491" s="570"/>
      <c r="L491" s="570"/>
      <c r="M491" s="632"/>
      <c r="N491" s="632"/>
      <c r="O491" s="632"/>
      <c r="P491" s="569"/>
      <c r="Q491" s="569"/>
    </row>
    <row r="492" spans="1:17" ht="38.25" customHeight="1">
      <c r="A492" s="628"/>
      <c r="B492" s="628"/>
      <c r="C492" s="628"/>
      <c r="D492" s="630"/>
      <c r="E492" s="629"/>
      <c r="F492" s="628"/>
      <c r="G492" s="628"/>
      <c r="H492" s="654"/>
      <c r="I492" s="654"/>
      <c r="J492" s="628"/>
      <c r="K492" s="570"/>
      <c r="L492" s="570"/>
      <c r="M492" s="632"/>
      <c r="N492" s="632"/>
      <c r="O492" s="632"/>
      <c r="P492" s="569"/>
      <c r="Q492" s="569"/>
    </row>
    <row r="493" spans="1:17" ht="38.25" customHeight="1">
      <c r="A493" s="628"/>
      <c r="B493" s="628"/>
      <c r="C493" s="628"/>
      <c r="D493" s="630"/>
      <c r="E493" s="629"/>
      <c r="F493" s="628"/>
      <c r="G493" s="628"/>
      <c r="H493" s="654"/>
      <c r="I493" s="654"/>
      <c r="J493" s="628"/>
      <c r="K493" s="570"/>
      <c r="L493" s="570"/>
      <c r="M493" s="632"/>
      <c r="N493" s="632"/>
      <c r="O493" s="632"/>
      <c r="P493" s="569"/>
      <c r="Q493" s="569"/>
    </row>
    <row r="494" spans="1:17" ht="38.25" customHeight="1">
      <c r="A494" s="628"/>
      <c r="B494" s="628"/>
      <c r="C494" s="628"/>
      <c r="D494" s="630"/>
      <c r="E494" s="629"/>
      <c r="F494" s="628"/>
      <c r="G494" s="628"/>
      <c r="H494" s="654"/>
      <c r="I494" s="654"/>
      <c r="J494" s="628"/>
      <c r="K494" s="570"/>
      <c r="L494" s="570"/>
      <c r="M494" s="632"/>
      <c r="N494" s="632"/>
      <c r="O494" s="632"/>
      <c r="P494" s="569"/>
      <c r="Q494" s="569"/>
    </row>
    <row r="495" spans="1:17" ht="38.25" customHeight="1">
      <c r="A495" s="628"/>
      <c r="B495" s="628"/>
      <c r="C495" s="628"/>
      <c r="D495" s="630"/>
      <c r="E495" s="629"/>
      <c r="F495" s="628"/>
      <c r="G495" s="628"/>
      <c r="H495" s="654"/>
      <c r="I495" s="654"/>
      <c r="J495" s="628"/>
      <c r="K495" s="570"/>
      <c r="L495" s="570"/>
      <c r="M495" s="632"/>
      <c r="N495" s="632"/>
      <c r="O495" s="632"/>
      <c r="P495" s="569"/>
      <c r="Q495" s="569"/>
    </row>
    <row r="496" spans="1:17" ht="38.25" customHeight="1">
      <c r="A496" s="628"/>
      <c r="B496" s="628"/>
      <c r="C496" s="628"/>
      <c r="D496" s="630"/>
      <c r="E496" s="629"/>
      <c r="F496" s="628"/>
      <c r="G496" s="628"/>
      <c r="H496" s="654"/>
      <c r="I496" s="654"/>
      <c r="J496" s="628"/>
      <c r="K496" s="570"/>
      <c r="L496" s="570"/>
      <c r="M496" s="632"/>
      <c r="N496" s="632"/>
      <c r="O496" s="632"/>
      <c r="P496" s="569"/>
      <c r="Q496" s="569"/>
    </row>
    <row r="497" spans="1:17" ht="38.25" customHeight="1">
      <c r="A497" s="628"/>
      <c r="B497" s="628"/>
      <c r="C497" s="628"/>
      <c r="D497" s="630"/>
      <c r="E497" s="629"/>
      <c r="F497" s="628"/>
      <c r="G497" s="628"/>
      <c r="H497" s="654"/>
      <c r="I497" s="654"/>
      <c r="J497" s="628"/>
      <c r="K497" s="570"/>
      <c r="L497" s="570"/>
      <c r="M497" s="632"/>
      <c r="N497" s="632"/>
      <c r="O497" s="632"/>
      <c r="P497" s="569"/>
      <c r="Q497" s="569"/>
    </row>
    <row r="498" spans="1:17" ht="38.25" customHeight="1">
      <c r="A498" s="628"/>
      <c r="B498" s="628"/>
      <c r="C498" s="628"/>
      <c r="D498" s="630"/>
      <c r="E498" s="629"/>
      <c r="F498" s="628"/>
      <c r="G498" s="628"/>
      <c r="H498" s="654"/>
      <c r="I498" s="654"/>
      <c r="J498" s="628"/>
      <c r="K498" s="570"/>
      <c r="L498" s="570"/>
      <c r="M498" s="632"/>
      <c r="N498" s="632"/>
      <c r="O498" s="632"/>
      <c r="P498" s="569"/>
      <c r="Q498" s="569"/>
    </row>
    <row r="499" spans="1:17" ht="38.25" customHeight="1">
      <c r="A499" s="628"/>
      <c r="B499" s="628"/>
      <c r="C499" s="628"/>
      <c r="D499" s="630"/>
      <c r="E499" s="629"/>
      <c r="F499" s="628"/>
      <c r="G499" s="628"/>
      <c r="H499" s="654"/>
      <c r="I499" s="654"/>
      <c r="J499" s="628"/>
      <c r="K499" s="570"/>
      <c r="L499" s="570"/>
      <c r="M499" s="632"/>
      <c r="N499" s="632"/>
      <c r="O499" s="632"/>
      <c r="P499" s="569"/>
      <c r="Q499" s="569"/>
    </row>
    <row r="500" spans="1:17" ht="38.25" customHeight="1">
      <c r="A500" s="628"/>
      <c r="B500" s="628"/>
      <c r="C500" s="628"/>
      <c r="D500" s="630"/>
      <c r="E500" s="629"/>
      <c r="F500" s="628"/>
      <c r="G500" s="628"/>
      <c r="H500" s="654"/>
      <c r="I500" s="654"/>
      <c r="J500" s="628"/>
      <c r="K500" s="570"/>
      <c r="L500" s="570"/>
      <c r="M500" s="632"/>
      <c r="N500" s="632"/>
      <c r="O500" s="632"/>
      <c r="P500" s="569"/>
      <c r="Q500" s="569"/>
    </row>
    <row r="501" spans="1:17" ht="38.25" customHeight="1">
      <c r="A501" s="628"/>
      <c r="B501" s="628"/>
      <c r="C501" s="628"/>
      <c r="D501" s="630"/>
      <c r="E501" s="629"/>
      <c r="F501" s="628"/>
      <c r="G501" s="628"/>
      <c r="H501" s="654"/>
      <c r="I501" s="654"/>
      <c r="J501" s="628"/>
      <c r="K501" s="570"/>
      <c r="L501" s="570"/>
      <c r="M501" s="632"/>
      <c r="N501" s="632"/>
      <c r="O501" s="632"/>
      <c r="P501" s="569"/>
      <c r="Q501" s="569"/>
    </row>
    <row r="502" spans="1:17" ht="38.25" customHeight="1">
      <c r="A502" s="628"/>
      <c r="B502" s="628"/>
      <c r="C502" s="628"/>
      <c r="D502" s="630"/>
      <c r="E502" s="629"/>
      <c r="F502" s="628"/>
      <c r="G502" s="628"/>
      <c r="H502" s="654"/>
      <c r="I502" s="654"/>
      <c r="J502" s="628"/>
      <c r="K502" s="570"/>
      <c r="L502" s="570"/>
      <c r="M502" s="632"/>
      <c r="N502" s="632"/>
      <c r="O502" s="632"/>
      <c r="P502" s="569"/>
      <c r="Q502" s="569"/>
    </row>
    <row r="503" spans="1:17" ht="38.25" customHeight="1">
      <c r="A503" s="628"/>
      <c r="B503" s="628"/>
      <c r="C503" s="628"/>
      <c r="D503" s="630"/>
      <c r="E503" s="629"/>
      <c r="F503" s="628"/>
      <c r="G503" s="628"/>
      <c r="H503" s="654"/>
      <c r="I503" s="654"/>
      <c r="J503" s="628"/>
      <c r="K503" s="570"/>
      <c r="L503" s="570"/>
      <c r="M503" s="632"/>
      <c r="N503" s="632"/>
      <c r="O503" s="632"/>
      <c r="P503" s="569"/>
      <c r="Q503" s="569"/>
    </row>
    <row r="504" spans="1:17" ht="38.25" customHeight="1">
      <c r="A504" s="628"/>
      <c r="B504" s="628"/>
      <c r="C504" s="628"/>
      <c r="D504" s="630"/>
      <c r="E504" s="629"/>
      <c r="F504" s="628"/>
      <c r="G504" s="628"/>
      <c r="H504" s="654"/>
      <c r="I504" s="654"/>
      <c r="J504" s="628"/>
      <c r="K504" s="570"/>
      <c r="L504" s="570"/>
      <c r="M504" s="632"/>
      <c r="N504" s="632"/>
      <c r="O504" s="632"/>
      <c r="P504" s="569"/>
      <c r="Q504" s="569"/>
    </row>
    <row r="505" spans="1:17" ht="38.25" customHeight="1">
      <c r="A505" s="628"/>
      <c r="B505" s="628"/>
      <c r="C505" s="628"/>
      <c r="D505" s="630"/>
      <c r="E505" s="629"/>
      <c r="F505" s="628"/>
      <c r="G505" s="628"/>
      <c r="H505" s="654"/>
      <c r="I505" s="654"/>
      <c r="J505" s="628"/>
      <c r="K505" s="570"/>
      <c r="L505" s="570"/>
      <c r="M505" s="632"/>
      <c r="N505" s="632"/>
      <c r="O505" s="632"/>
      <c r="P505" s="569"/>
      <c r="Q505" s="569"/>
    </row>
    <row r="506" spans="1:17" ht="38.25" customHeight="1">
      <c r="A506" s="628"/>
      <c r="B506" s="628"/>
      <c r="C506" s="628"/>
      <c r="D506" s="630"/>
      <c r="E506" s="629"/>
      <c r="F506" s="628"/>
      <c r="G506" s="628"/>
      <c r="H506" s="654"/>
      <c r="I506" s="654"/>
      <c r="J506" s="628"/>
      <c r="K506" s="570"/>
      <c r="L506" s="570"/>
      <c r="M506" s="632"/>
      <c r="N506" s="632"/>
      <c r="O506" s="632"/>
      <c r="P506" s="569"/>
      <c r="Q506" s="569"/>
    </row>
    <row r="507" spans="1:17" ht="38.25" customHeight="1">
      <c r="A507" s="628"/>
      <c r="B507" s="628"/>
      <c r="C507" s="628"/>
      <c r="D507" s="630"/>
      <c r="E507" s="629"/>
      <c r="F507" s="628"/>
      <c r="G507" s="628"/>
      <c r="H507" s="654"/>
      <c r="I507" s="654"/>
      <c r="J507" s="628"/>
      <c r="K507" s="570"/>
      <c r="L507" s="570"/>
      <c r="M507" s="632"/>
      <c r="N507" s="632"/>
      <c r="O507" s="632"/>
      <c r="P507" s="569"/>
      <c r="Q507" s="569"/>
    </row>
    <row r="508" spans="1:17" ht="38.25" customHeight="1">
      <c r="A508" s="628"/>
      <c r="B508" s="628"/>
      <c r="C508" s="628"/>
      <c r="D508" s="630"/>
      <c r="E508" s="629"/>
      <c r="F508" s="628"/>
      <c r="G508" s="628"/>
      <c r="H508" s="654"/>
      <c r="I508" s="654"/>
      <c r="J508" s="628"/>
      <c r="K508" s="570"/>
      <c r="L508" s="570"/>
      <c r="M508" s="632"/>
      <c r="N508" s="632"/>
      <c r="O508" s="632"/>
      <c r="P508" s="569"/>
      <c r="Q508" s="569"/>
    </row>
    <row r="509" spans="1:17" ht="38.25" customHeight="1">
      <c r="A509" s="628"/>
      <c r="B509" s="628"/>
      <c r="C509" s="628"/>
      <c r="D509" s="630"/>
      <c r="E509" s="629"/>
      <c r="F509" s="628"/>
      <c r="G509" s="628"/>
      <c r="H509" s="654"/>
      <c r="I509" s="654"/>
      <c r="J509" s="628"/>
      <c r="K509" s="570"/>
      <c r="L509" s="570"/>
      <c r="M509" s="632"/>
      <c r="N509" s="632"/>
      <c r="O509" s="632"/>
      <c r="P509" s="569"/>
      <c r="Q509" s="569"/>
    </row>
    <row r="510" spans="1:17" ht="38.25" customHeight="1">
      <c r="A510" s="628"/>
      <c r="B510" s="628"/>
      <c r="C510" s="628"/>
      <c r="D510" s="630"/>
      <c r="E510" s="629"/>
      <c r="F510" s="628"/>
      <c r="G510" s="628"/>
      <c r="H510" s="654"/>
      <c r="I510" s="654"/>
      <c r="J510" s="628"/>
      <c r="K510" s="570"/>
      <c r="L510" s="570"/>
      <c r="M510" s="632"/>
      <c r="N510" s="632"/>
      <c r="O510" s="632"/>
      <c r="P510" s="569"/>
      <c r="Q510" s="569"/>
    </row>
    <row r="511" spans="1:17" ht="38.25" customHeight="1">
      <c r="A511" s="628"/>
      <c r="B511" s="628"/>
      <c r="C511" s="628"/>
      <c r="D511" s="630"/>
      <c r="E511" s="629"/>
      <c r="F511" s="628"/>
      <c r="G511" s="628"/>
      <c r="H511" s="654"/>
      <c r="I511" s="654"/>
      <c r="J511" s="628"/>
      <c r="K511" s="570"/>
      <c r="L511" s="570"/>
      <c r="M511" s="632"/>
      <c r="N511" s="632"/>
      <c r="O511" s="632"/>
      <c r="P511" s="569"/>
      <c r="Q511" s="569"/>
    </row>
    <row r="512" spans="1:17" ht="38.25" customHeight="1">
      <c r="A512" s="628"/>
      <c r="B512" s="628"/>
      <c r="C512" s="628"/>
      <c r="D512" s="630"/>
      <c r="E512" s="629"/>
      <c r="F512" s="628"/>
      <c r="G512" s="628"/>
      <c r="H512" s="654"/>
      <c r="I512" s="654"/>
      <c r="J512" s="628"/>
      <c r="K512" s="570"/>
      <c r="L512" s="570"/>
      <c r="M512" s="632"/>
      <c r="N512" s="632"/>
      <c r="O512" s="632"/>
      <c r="P512" s="569"/>
      <c r="Q512" s="569"/>
    </row>
    <row r="513" spans="1:17" ht="38.25" customHeight="1">
      <c r="A513" s="628"/>
      <c r="B513" s="628"/>
      <c r="C513" s="628"/>
      <c r="D513" s="630"/>
      <c r="E513" s="629"/>
      <c r="F513" s="628"/>
      <c r="G513" s="628"/>
      <c r="H513" s="654"/>
      <c r="I513" s="654"/>
      <c r="J513" s="628"/>
      <c r="K513" s="570"/>
      <c r="L513" s="570"/>
      <c r="M513" s="632"/>
      <c r="N513" s="632"/>
      <c r="O513" s="632"/>
      <c r="P513" s="569"/>
      <c r="Q513" s="569"/>
    </row>
    <row r="514" spans="1:17" ht="38.25" customHeight="1">
      <c r="A514" s="628"/>
      <c r="B514" s="628"/>
      <c r="C514" s="628"/>
      <c r="D514" s="630"/>
      <c r="E514" s="629"/>
      <c r="F514" s="628"/>
      <c r="G514" s="628"/>
      <c r="H514" s="654"/>
      <c r="I514" s="654"/>
      <c r="J514" s="628"/>
      <c r="K514" s="570"/>
      <c r="L514" s="570"/>
      <c r="M514" s="632"/>
      <c r="N514" s="632"/>
      <c r="O514" s="632"/>
      <c r="P514" s="569"/>
      <c r="Q514" s="569"/>
    </row>
    <row r="515" spans="1:17" ht="38.25" customHeight="1">
      <c r="A515" s="628"/>
      <c r="B515" s="628"/>
      <c r="C515" s="628"/>
      <c r="D515" s="630"/>
      <c r="E515" s="629"/>
      <c r="F515" s="628"/>
      <c r="G515" s="628"/>
      <c r="H515" s="654"/>
      <c r="I515" s="654"/>
      <c r="J515" s="628"/>
      <c r="K515" s="570"/>
      <c r="L515" s="570"/>
      <c r="M515" s="632"/>
      <c r="N515" s="632"/>
      <c r="O515" s="632"/>
      <c r="P515" s="569"/>
      <c r="Q515" s="569"/>
    </row>
    <row r="516" spans="1:17" ht="38.25" customHeight="1">
      <c r="A516" s="628"/>
      <c r="B516" s="628"/>
      <c r="C516" s="628"/>
      <c r="D516" s="630"/>
      <c r="E516" s="629"/>
      <c r="F516" s="628"/>
      <c r="G516" s="628"/>
      <c r="H516" s="654"/>
      <c r="I516" s="654"/>
      <c r="J516" s="628"/>
      <c r="K516" s="570"/>
      <c r="L516" s="570"/>
      <c r="M516" s="632"/>
      <c r="N516" s="632"/>
      <c r="O516" s="632"/>
      <c r="P516" s="569"/>
      <c r="Q516" s="569"/>
    </row>
    <row r="517" spans="1:17" ht="38.25" customHeight="1">
      <c r="A517" s="628"/>
      <c r="B517" s="628"/>
      <c r="C517" s="628"/>
      <c r="D517" s="630"/>
      <c r="E517" s="629"/>
      <c r="F517" s="628"/>
      <c r="G517" s="628"/>
      <c r="H517" s="654"/>
      <c r="I517" s="654"/>
      <c r="J517" s="628"/>
      <c r="K517" s="570"/>
      <c r="L517" s="570"/>
      <c r="M517" s="632"/>
      <c r="N517" s="632"/>
      <c r="O517" s="632"/>
      <c r="P517" s="569"/>
      <c r="Q517" s="569"/>
    </row>
    <row r="518" spans="1:17" ht="38.25" customHeight="1">
      <c r="A518" s="628"/>
      <c r="B518" s="628"/>
      <c r="C518" s="628"/>
      <c r="D518" s="630"/>
      <c r="E518" s="629"/>
      <c r="F518" s="628"/>
      <c r="G518" s="628"/>
      <c r="H518" s="654"/>
      <c r="I518" s="654"/>
      <c r="J518" s="628"/>
      <c r="K518" s="570"/>
      <c r="L518" s="570"/>
      <c r="M518" s="632"/>
      <c r="N518" s="632"/>
      <c r="O518" s="632"/>
      <c r="P518" s="569"/>
      <c r="Q518" s="569"/>
    </row>
    <row r="519" spans="1:17" ht="38.25" customHeight="1">
      <c r="A519" s="628"/>
      <c r="B519" s="628"/>
      <c r="C519" s="628"/>
      <c r="D519" s="630"/>
      <c r="E519" s="629"/>
      <c r="F519" s="628"/>
      <c r="G519" s="628"/>
      <c r="H519" s="654"/>
      <c r="I519" s="654"/>
      <c r="J519" s="628"/>
      <c r="K519" s="570"/>
      <c r="L519" s="570"/>
      <c r="M519" s="632"/>
      <c r="N519" s="632"/>
      <c r="O519" s="632"/>
      <c r="P519" s="569"/>
      <c r="Q519" s="569"/>
    </row>
    <row r="520" spans="1:17" ht="38.25" customHeight="1">
      <c r="A520" s="628"/>
      <c r="B520" s="628"/>
      <c r="C520" s="628"/>
      <c r="D520" s="630"/>
      <c r="E520" s="629"/>
      <c r="F520" s="628"/>
      <c r="G520" s="628"/>
      <c r="H520" s="654"/>
      <c r="I520" s="654"/>
      <c r="J520" s="628"/>
      <c r="K520" s="570"/>
      <c r="L520" s="570"/>
      <c r="M520" s="632"/>
      <c r="N520" s="632"/>
      <c r="O520" s="632"/>
      <c r="P520" s="569"/>
      <c r="Q520" s="569"/>
    </row>
    <row r="521" spans="1:17" ht="38.25" customHeight="1">
      <c r="A521" s="628"/>
      <c r="B521" s="628"/>
      <c r="C521" s="628"/>
      <c r="D521" s="630"/>
      <c r="E521" s="629"/>
      <c r="F521" s="628"/>
      <c r="G521" s="628"/>
      <c r="H521" s="654"/>
      <c r="I521" s="654"/>
      <c r="J521" s="628"/>
      <c r="K521" s="570"/>
      <c r="L521" s="570"/>
      <c r="M521" s="632"/>
      <c r="N521" s="632"/>
      <c r="O521" s="632"/>
      <c r="P521" s="569"/>
      <c r="Q521" s="569"/>
    </row>
    <row r="522" spans="1:17" ht="38.25" customHeight="1">
      <c r="A522" s="628"/>
      <c r="B522" s="628"/>
      <c r="C522" s="628"/>
      <c r="D522" s="630"/>
      <c r="E522" s="629"/>
      <c r="F522" s="628"/>
      <c r="G522" s="628"/>
      <c r="H522" s="654"/>
      <c r="I522" s="654"/>
      <c r="J522" s="628"/>
      <c r="K522" s="570"/>
      <c r="L522" s="570"/>
      <c r="M522" s="632"/>
      <c r="N522" s="632"/>
      <c r="O522" s="632"/>
      <c r="P522" s="569"/>
      <c r="Q522" s="569"/>
    </row>
    <row r="523" spans="1:17" ht="38.25" customHeight="1">
      <c r="A523" s="628"/>
      <c r="B523" s="628"/>
      <c r="C523" s="628"/>
      <c r="D523" s="630"/>
      <c r="E523" s="629"/>
      <c r="F523" s="628"/>
      <c r="G523" s="628"/>
      <c r="H523" s="654"/>
      <c r="I523" s="654"/>
      <c r="J523" s="628"/>
      <c r="K523" s="570"/>
      <c r="L523" s="570"/>
      <c r="M523" s="632"/>
      <c r="N523" s="632"/>
      <c r="O523" s="632"/>
      <c r="P523" s="569"/>
      <c r="Q523" s="569"/>
    </row>
    <row r="524" spans="1:17" ht="38.25" customHeight="1">
      <c r="A524" s="628"/>
      <c r="B524" s="628"/>
      <c r="C524" s="628"/>
      <c r="D524" s="630"/>
      <c r="E524" s="629"/>
      <c r="F524" s="628"/>
      <c r="G524" s="628"/>
      <c r="H524" s="654"/>
      <c r="I524" s="654"/>
      <c r="J524" s="628"/>
      <c r="K524" s="570"/>
      <c r="L524" s="570"/>
      <c r="M524" s="632"/>
      <c r="N524" s="632"/>
      <c r="O524" s="632"/>
      <c r="P524" s="569"/>
      <c r="Q524" s="569"/>
    </row>
    <row r="525" spans="1:17" ht="38.25" customHeight="1">
      <c r="A525" s="628"/>
      <c r="B525" s="628"/>
      <c r="C525" s="628"/>
      <c r="D525" s="630"/>
      <c r="E525" s="629"/>
      <c r="F525" s="628"/>
      <c r="G525" s="628"/>
      <c r="H525" s="654"/>
      <c r="I525" s="654"/>
      <c r="J525" s="628"/>
      <c r="K525" s="570"/>
      <c r="L525" s="570"/>
      <c r="M525" s="632"/>
      <c r="N525" s="632"/>
      <c r="O525" s="632"/>
      <c r="P525" s="569"/>
      <c r="Q525" s="569"/>
    </row>
    <row r="526" spans="1:17" ht="38.25" customHeight="1">
      <c r="A526" s="628"/>
      <c r="B526" s="628"/>
      <c r="C526" s="628"/>
      <c r="D526" s="630"/>
      <c r="E526" s="629"/>
      <c r="F526" s="628"/>
      <c r="G526" s="628"/>
      <c r="H526" s="654"/>
      <c r="I526" s="654"/>
      <c r="J526" s="628"/>
      <c r="K526" s="570"/>
      <c r="L526" s="570"/>
      <c r="M526" s="632"/>
      <c r="N526" s="632"/>
      <c r="O526" s="632"/>
      <c r="P526" s="569"/>
      <c r="Q526" s="569"/>
    </row>
    <row r="527" spans="1:17" ht="38.25" customHeight="1">
      <c r="A527" s="628"/>
      <c r="B527" s="628"/>
      <c r="C527" s="628"/>
      <c r="D527" s="630"/>
      <c r="E527" s="629"/>
      <c r="F527" s="628"/>
      <c r="G527" s="628"/>
      <c r="H527" s="654"/>
      <c r="I527" s="654"/>
      <c r="J527" s="628"/>
      <c r="K527" s="570"/>
      <c r="L527" s="570"/>
      <c r="M527" s="632"/>
      <c r="N527" s="632"/>
      <c r="O527" s="632"/>
      <c r="P527" s="569"/>
      <c r="Q527" s="569"/>
    </row>
    <row r="528" spans="1:17" ht="38.25" customHeight="1">
      <c r="A528" s="628"/>
      <c r="B528" s="628"/>
      <c r="C528" s="628"/>
      <c r="D528" s="630"/>
      <c r="E528" s="629"/>
      <c r="F528" s="628"/>
      <c r="G528" s="628"/>
      <c r="H528" s="654"/>
      <c r="I528" s="654"/>
      <c r="J528" s="628"/>
      <c r="K528" s="570"/>
      <c r="L528" s="570"/>
      <c r="M528" s="632"/>
      <c r="N528" s="632"/>
      <c r="O528" s="632"/>
      <c r="P528" s="569"/>
      <c r="Q528" s="569"/>
    </row>
    <row r="529" spans="1:17" ht="38.25" customHeight="1">
      <c r="A529" s="628"/>
      <c r="B529" s="628"/>
      <c r="C529" s="628"/>
      <c r="D529" s="630"/>
      <c r="E529" s="629"/>
      <c r="F529" s="628"/>
      <c r="G529" s="628"/>
      <c r="H529" s="654"/>
      <c r="I529" s="654"/>
      <c r="J529" s="628"/>
      <c r="K529" s="570"/>
      <c r="L529" s="570"/>
      <c r="M529" s="632"/>
      <c r="N529" s="632"/>
      <c r="O529" s="632"/>
      <c r="P529" s="569"/>
      <c r="Q529" s="569"/>
    </row>
    <row r="530" spans="1:17" ht="38.25" customHeight="1">
      <c r="A530" s="628"/>
      <c r="B530" s="628"/>
      <c r="C530" s="628"/>
      <c r="D530" s="630"/>
      <c r="E530" s="629"/>
      <c r="F530" s="628"/>
      <c r="G530" s="628"/>
      <c r="H530" s="654"/>
      <c r="I530" s="654"/>
      <c r="J530" s="628"/>
      <c r="K530" s="570"/>
      <c r="L530" s="570"/>
      <c r="M530" s="632"/>
      <c r="N530" s="632"/>
      <c r="O530" s="632"/>
      <c r="P530" s="569"/>
      <c r="Q530" s="569"/>
    </row>
    <row r="531" spans="1:17" ht="38.25" customHeight="1">
      <c r="A531" s="628"/>
      <c r="B531" s="628"/>
      <c r="C531" s="628"/>
      <c r="D531" s="630"/>
      <c r="E531" s="629"/>
      <c r="F531" s="628"/>
      <c r="G531" s="628"/>
      <c r="H531" s="654"/>
      <c r="I531" s="654"/>
      <c r="J531" s="628"/>
      <c r="K531" s="570"/>
      <c r="L531" s="570"/>
      <c r="M531" s="632"/>
      <c r="N531" s="632"/>
      <c r="O531" s="632"/>
      <c r="P531" s="569"/>
      <c r="Q531" s="569"/>
    </row>
    <row r="532" spans="1:17" ht="38.25" customHeight="1">
      <c r="A532" s="628"/>
      <c r="B532" s="628"/>
      <c r="C532" s="628"/>
      <c r="D532" s="630"/>
      <c r="E532" s="629"/>
      <c r="F532" s="628"/>
      <c r="G532" s="628"/>
      <c r="H532" s="654"/>
      <c r="I532" s="654"/>
      <c r="J532" s="628"/>
      <c r="K532" s="570"/>
      <c r="L532" s="570"/>
      <c r="M532" s="632"/>
      <c r="N532" s="632"/>
      <c r="O532" s="632"/>
      <c r="P532" s="569"/>
      <c r="Q532" s="569"/>
    </row>
    <row r="533" spans="1:17" ht="38.25" customHeight="1">
      <c r="A533" s="628"/>
      <c r="B533" s="628"/>
      <c r="C533" s="628"/>
      <c r="D533" s="630"/>
      <c r="E533" s="629"/>
      <c r="F533" s="628"/>
      <c r="G533" s="628"/>
      <c r="H533" s="654"/>
      <c r="I533" s="654"/>
      <c r="J533" s="628"/>
      <c r="K533" s="570"/>
      <c r="L533" s="570"/>
      <c r="M533" s="632"/>
      <c r="N533" s="632"/>
      <c r="O533" s="632"/>
      <c r="P533" s="569"/>
      <c r="Q533" s="569"/>
    </row>
    <row r="534" spans="1:17" ht="38.25" customHeight="1">
      <c r="A534" s="628"/>
      <c r="B534" s="628"/>
      <c r="C534" s="628"/>
      <c r="D534" s="630"/>
      <c r="E534" s="629"/>
      <c r="F534" s="628"/>
      <c r="G534" s="628"/>
      <c r="H534" s="654"/>
      <c r="I534" s="654"/>
      <c r="J534" s="628"/>
      <c r="K534" s="570"/>
      <c r="L534" s="570"/>
      <c r="M534" s="632"/>
      <c r="N534" s="632"/>
      <c r="O534" s="632"/>
      <c r="P534" s="569"/>
      <c r="Q534" s="569"/>
    </row>
    <row r="535" spans="1:17" ht="38.25" customHeight="1">
      <c r="A535" s="628"/>
      <c r="B535" s="628"/>
      <c r="C535" s="628"/>
      <c r="D535" s="630"/>
      <c r="E535" s="629"/>
      <c r="F535" s="628"/>
      <c r="G535" s="628"/>
      <c r="H535" s="654"/>
      <c r="I535" s="654"/>
      <c r="J535" s="628"/>
      <c r="K535" s="570"/>
      <c r="L535" s="570"/>
      <c r="M535" s="632"/>
      <c r="N535" s="632"/>
      <c r="O535" s="632"/>
      <c r="P535" s="569"/>
      <c r="Q535" s="569"/>
    </row>
    <row r="536" spans="1:17" ht="38.25" customHeight="1">
      <c r="A536" s="628"/>
      <c r="B536" s="628"/>
      <c r="C536" s="628"/>
      <c r="D536" s="630"/>
      <c r="E536" s="629"/>
      <c r="F536" s="628"/>
      <c r="G536" s="628"/>
      <c r="H536" s="654"/>
      <c r="I536" s="654"/>
      <c r="J536" s="628"/>
      <c r="K536" s="570"/>
      <c r="L536" s="570"/>
      <c r="M536" s="632"/>
      <c r="N536" s="632"/>
      <c r="O536" s="632"/>
      <c r="P536" s="569"/>
      <c r="Q536" s="569"/>
    </row>
    <row r="537" spans="1:17" ht="38.25" customHeight="1">
      <c r="A537" s="628"/>
      <c r="B537" s="628"/>
      <c r="C537" s="628"/>
      <c r="D537" s="630"/>
      <c r="E537" s="629"/>
      <c r="F537" s="628"/>
      <c r="G537" s="628"/>
      <c r="H537" s="654"/>
      <c r="I537" s="654"/>
      <c r="J537" s="628"/>
      <c r="K537" s="570"/>
      <c r="L537" s="570"/>
      <c r="M537" s="632"/>
      <c r="N537" s="632"/>
      <c r="O537" s="632"/>
      <c r="P537" s="569"/>
      <c r="Q537" s="569"/>
    </row>
    <row r="538" spans="1:17" ht="38.25" customHeight="1">
      <c r="A538" s="628"/>
      <c r="B538" s="628"/>
      <c r="C538" s="628"/>
      <c r="D538" s="630"/>
      <c r="E538" s="629"/>
      <c r="F538" s="628"/>
      <c r="G538" s="628"/>
      <c r="H538" s="654"/>
      <c r="I538" s="654"/>
      <c r="J538" s="628"/>
      <c r="K538" s="570"/>
      <c r="L538" s="570"/>
      <c r="M538" s="632"/>
      <c r="N538" s="632"/>
      <c r="O538" s="632"/>
      <c r="P538" s="569"/>
      <c r="Q538" s="569"/>
    </row>
    <row r="539" spans="1:17" ht="38.25" customHeight="1">
      <c r="A539" s="628"/>
      <c r="B539" s="628"/>
      <c r="C539" s="628"/>
      <c r="D539" s="630"/>
      <c r="E539" s="629"/>
      <c r="F539" s="628"/>
      <c r="G539" s="628"/>
      <c r="H539" s="654"/>
      <c r="I539" s="654"/>
      <c r="J539" s="628"/>
      <c r="K539" s="570"/>
      <c r="L539" s="570"/>
      <c r="M539" s="632"/>
      <c r="N539" s="632"/>
      <c r="O539" s="632"/>
      <c r="P539" s="569"/>
      <c r="Q539" s="569"/>
    </row>
    <row r="540" spans="1:17" ht="38.25" customHeight="1">
      <c r="A540" s="628"/>
      <c r="B540" s="628"/>
      <c r="C540" s="628"/>
      <c r="D540" s="630"/>
      <c r="E540" s="629"/>
      <c r="F540" s="628"/>
      <c r="G540" s="628"/>
      <c r="H540" s="654"/>
      <c r="I540" s="654"/>
      <c r="J540" s="628"/>
      <c r="K540" s="570"/>
      <c r="L540" s="570"/>
      <c r="M540" s="632"/>
      <c r="N540" s="632"/>
      <c r="O540" s="632"/>
      <c r="P540" s="569"/>
      <c r="Q540" s="569"/>
    </row>
    <row r="541" spans="1:17" ht="38.25" customHeight="1">
      <c r="A541" s="628"/>
      <c r="B541" s="628"/>
      <c r="C541" s="628"/>
      <c r="D541" s="630"/>
      <c r="E541" s="629"/>
      <c r="F541" s="628"/>
      <c r="G541" s="628"/>
      <c r="H541" s="654"/>
      <c r="I541" s="654"/>
      <c r="J541" s="628"/>
      <c r="K541" s="570"/>
      <c r="L541" s="570"/>
      <c r="M541" s="632"/>
      <c r="N541" s="632"/>
      <c r="O541" s="632"/>
      <c r="P541" s="569"/>
      <c r="Q541" s="569"/>
    </row>
    <row r="542" spans="1:17" ht="38.25" customHeight="1">
      <c r="A542" s="628"/>
      <c r="B542" s="628"/>
      <c r="C542" s="628"/>
      <c r="D542" s="630"/>
      <c r="E542" s="629"/>
      <c r="F542" s="628"/>
      <c r="G542" s="628"/>
      <c r="H542" s="654"/>
      <c r="I542" s="654"/>
      <c r="J542" s="628"/>
      <c r="K542" s="570"/>
      <c r="L542" s="570"/>
      <c r="M542" s="632"/>
      <c r="N542" s="632"/>
      <c r="O542" s="632"/>
      <c r="P542" s="569"/>
      <c r="Q542" s="569"/>
    </row>
    <row r="543" spans="1:17" ht="38.25" customHeight="1">
      <c r="A543" s="628"/>
      <c r="B543" s="628"/>
      <c r="C543" s="628"/>
      <c r="D543" s="630"/>
      <c r="E543" s="629"/>
      <c r="F543" s="628"/>
      <c r="G543" s="628"/>
      <c r="H543" s="654"/>
      <c r="I543" s="654"/>
      <c r="J543" s="628"/>
      <c r="K543" s="570"/>
      <c r="L543" s="570"/>
      <c r="M543" s="632"/>
      <c r="N543" s="632"/>
      <c r="O543" s="632"/>
      <c r="P543" s="569"/>
      <c r="Q543" s="569"/>
    </row>
    <row r="544" spans="1:17" ht="38.25" customHeight="1">
      <c r="A544" s="628"/>
      <c r="B544" s="628"/>
      <c r="C544" s="628"/>
      <c r="D544" s="630"/>
      <c r="E544" s="629"/>
      <c r="F544" s="628"/>
      <c r="G544" s="628"/>
      <c r="H544" s="654"/>
      <c r="I544" s="654"/>
      <c r="J544" s="628"/>
      <c r="K544" s="570"/>
      <c r="L544" s="570"/>
      <c r="M544" s="632"/>
      <c r="N544" s="632"/>
      <c r="O544" s="632"/>
      <c r="P544" s="569"/>
      <c r="Q544" s="569"/>
    </row>
    <row r="545" spans="1:17" ht="38.25" customHeight="1">
      <c r="A545" s="628"/>
      <c r="B545" s="628"/>
      <c r="C545" s="628"/>
      <c r="D545" s="630"/>
      <c r="E545" s="629"/>
      <c r="F545" s="628"/>
      <c r="G545" s="628"/>
      <c r="H545" s="654"/>
      <c r="I545" s="654"/>
      <c r="J545" s="628"/>
      <c r="K545" s="570"/>
      <c r="L545" s="570"/>
      <c r="M545" s="632"/>
      <c r="N545" s="632"/>
      <c r="O545" s="632"/>
      <c r="P545" s="569"/>
      <c r="Q545" s="569"/>
    </row>
    <row r="546" spans="1:17" ht="38.25" customHeight="1">
      <c r="A546" s="628"/>
      <c r="B546" s="628"/>
      <c r="C546" s="628"/>
      <c r="D546" s="630"/>
      <c r="E546" s="629"/>
      <c r="F546" s="628"/>
      <c r="G546" s="628"/>
      <c r="H546" s="654"/>
      <c r="I546" s="654"/>
      <c r="J546" s="628"/>
      <c r="K546" s="570"/>
      <c r="L546" s="570"/>
      <c r="M546" s="632"/>
      <c r="N546" s="632"/>
      <c r="O546" s="632"/>
      <c r="P546" s="569"/>
      <c r="Q546" s="569"/>
    </row>
    <row r="547" spans="1:17" ht="38.25" customHeight="1">
      <c r="A547" s="628"/>
      <c r="B547" s="628"/>
      <c r="C547" s="628"/>
      <c r="D547" s="630"/>
      <c r="E547" s="629"/>
      <c r="F547" s="628"/>
      <c r="G547" s="628"/>
      <c r="H547" s="654"/>
      <c r="I547" s="654"/>
      <c r="J547" s="628"/>
      <c r="K547" s="570"/>
      <c r="L547" s="570"/>
      <c r="M547" s="632"/>
      <c r="N547" s="632"/>
      <c r="O547" s="632"/>
      <c r="P547" s="569"/>
      <c r="Q547" s="569"/>
    </row>
    <row r="548" spans="1:17" ht="38.25" customHeight="1">
      <c r="A548" s="628"/>
      <c r="B548" s="628"/>
      <c r="C548" s="628"/>
      <c r="D548" s="630"/>
      <c r="E548" s="629"/>
      <c r="F548" s="628"/>
      <c r="G548" s="628"/>
      <c r="H548" s="654"/>
      <c r="I548" s="654"/>
      <c r="J548" s="628"/>
      <c r="K548" s="570"/>
      <c r="L548" s="570"/>
      <c r="M548" s="632"/>
      <c r="N548" s="632"/>
      <c r="O548" s="632"/>
      <c r="P548" s="569"/>
      <c r="Q548" s="569"/>
    </row>
    <row r="549" spans="1:17" ht="38.25" customHeight="1">
      <c r="A549" s="628"/>
      <c r="B549" s="628"/>
      <c r="C549" s="628"/>
      <c r="D549" s="630"/>
      <c r="E549" s="629"/>
      <c r="F549" s="628"/>
      <c r="G549" s="628"/>
      <c r="H549" s="654"/>
      <c r="I549" s="654"/>
      <c r="J549" s="628"/>
      <c r="K549" s="570"/>
      <c r="L549" s="570"/>
      <c r="M549" s="632"/>
      <c r="N549" s="632"/>
      <c r="O549" s="632"/>
      <c r="P549" s="569"/>
      <c r="Q549" s="569"/>
    </row>
    <row r="550" spans="1:17" ht="38.25" customHeight="1">
      <c r="A550" s="628"/>
      <c r="B550" s="628"/>
      <c r="C550" s="628"/>
      <c r="D550" s="630"/>
      <c r="E550" s="629"/>
      <c r="F550" s="628"/>
      <c r="G550" s="628"/>
      <c r="H550" s="654"/>
      <c r="I550" s="654"/>
      <c r="J550" s="628"/>
      <c r="K550" s="570"/>
      <c r="L550" s="570"/>
      <c r="M550" s="632"/>
      <c r="N550" s="632"/>
      <c r="O550" s="632"/>
      <c r="P550" s="569"/>
      <c r="Q550" s="569"/>
    </row>
    <row r="551" spans="1:17" ht="38.25" customHeight="1">
      <c r="A551" s="628"/>
      <c r="B551" s="628"/>
      <c r="C551" s="628"/>
      <c r="D551" s="630"/>
      <c r="E551" s="629"/>
      <c r="F551" s="628"/>
      <c r="G551" s="628"/>
      <c r="H551" s="654"/>
      <c r="I551" s="654"/>
      <c r="J551" s="628"/>
      <c r="K551" s="570"/>
      <c r="L551" s="570"/>
      <c r="M551" s="632"/>
      <c r="N551" s="632"/>
      <c r="O551" s="632"/>
      <c r="P551" s="569"/>
      <c r="Q551" s="569"/>
    </row>
    <row r="552" spans="1:17" ht="38.25" customHeight="1">
      <c r="A552" s="628"/>
      <c r="B552" s="628"/>
      <c r="C552" s="628"/>
      <c r="D552" s="630"/>
      <c r="E552" s="629"/>
      <c r="F552" s="628"/>
      <c r="G552" s="628"/>
      <c r="H552" s="654"/>
      <c r="I552" s="654"/>
      <c r="J552" s="628"/>
      <c r="K552" s="570"/>
      <c r="L552" s="570"/>
      <c r="M552" s="632"/>
      <c r="N552" s="632"/>
      <c r="O552" s="632"/>
      <c r="P552" s="569"/>
      <c r="Q552" s="569"/>
    </row>
    <row r="553" spans="1:17" ht="38.25" customHeight="1">
      <c r="A553" s="628"/>
      <c r="B553" s="628"/>
      <c r="C553" s="628"/>
      <c r="D553" s="630"/>
      <c r="E553" s="629"/>
      <c r="F553" s="628"/>
      <c r="G553" s="628"/>
      <c r="H553" s="654"/>
      <c r="I553" s="654"/>
      <c r="J553" s="628"/>
      <c r="K553" s="570"/>
      <c r="L553" s="570"/>
      <c r="M553" s="632"/>
      <c r="N553" s="632"/>
      <c r="O553" s="632"/>
      <c r="P553" s="569"/>
      <c r="Q553" s="569"/>
    </row>
    <row r="554" spans="1:17" ht="38.25" customHeight="1">
      <c r="A554" s="628"/>
      <c r="B554" s="628"/>
      <c r="C554" s="628"/>
      <c r="D554" s="630"/>
      <c r="E554" s="629"/>
      <c r="F554" s="628"/>
      <c r="G554" s="628"/>
      <c r="H554" s="654"/>
      <c r="I554" s="654"/>
      <c r="J554" s="628"/>
      <c r="K554" s="570"/>
      <c r="L554" s="570"/>
      <c r="M554" s="632"/>
      <c r="N554" s="632"/>
      <c r="O554" s="632"/>
      <c r="P554" s="569"/>
      <c r="Q554" s="569"/>
    </row>
    <row r="555" spans="1:17" ht="38.25" customHeight="1">
      <c r="A555" s="628"/>
      <c r="B555" s="628"/>
      <c r="C555" s="628"/>
      <c r="D555" s="630"/>
      <c r="E555" s="629"/>
      <c r="F555" s="628"/>
      <c r="G555" s="628"/>
      <c r="H555" s="654"/>
      <c r="I555" s="654"/>
      <c r="J555" s="628"/>
      <c r="K555" s="570"/>
      <c r="L555" s="570"/>
      <c r="M555" s="632"/>
      <c r="N555" s="632"/>
      <c r="O555" s="632"/>
      <c r="P555" s="569"/>
      <c r="Q555" s="569"/>
    </row>
    <row r="556" spans="1:17" ht="38.25" customHeight="1">
      <c r="A556" s="628"/>
      <c r="B556" s="628"/>
      <c r="C556" s="628"/>
      <c r="D556" s="630"/>
      <c r="E556" s="629"/>
      <c r="F556" s="628"/>
      <c r="G556" s="628"/>
      <c r="H556" s="654"/>
      <c r="I556" s="654"/>
      <c r="J556" s="628"/>
      <c r="K556" s="570"/>
      <c r="L556" s="570"/>
      <c r="M556" s="632"/>
      <c r="N556" s="632"/>
      <c r="O556" s="632"/>
      <c r="P556" s="569"/>
      <c r="Q556" s="569"/>
    </row>
    <row r="557" spans="1:17" ht="38.25" customHeight="1">
      <c r="A557" s="628"/>
      <c r="B557" s="628"/>
      <c r="C557" s="628"/>
      <c r="D557" s="630"/>
      <c r="E557" s="629"/>
      <c r="F557" s="628"/>
      <c r="G557" s="628"/>
      <c r="H557" s="654"/>
      <c r="I557" s="654"/>
      <c r="J557" s="628"/>
      <c r="K557" s="570"/>
      <c r="L557" s="570"/>
      <c r="M557" s="632"/>
      <c r="N557" s="632"/>
      <c r="O557" s="632"/>
      <c r="P557" s="569"/>
      <c r="Q557" s="569"/>
    </row>
    <row r="558" spans="1:17" ht="38.25" customHeight="1">
      <c r="A558" s="628"/>
      <c r="B558" s="628"/>
      <c r="C558" s="628"/>
      <c r="D558" s="630"/>
      <c r="E558" s="629"/>
      <c r="F558" s="628"/>
      <c r="G558" s="628"/>
      <c r="H558" s="654"/>
      <c r="I558" s="654"/>
      <c r="J558" s="628"/>
      <c r="K558" s="570"/>
      <c r="L558" s="570"/>
      <c r="M558" s="632"/>
      <c r="N558" s="632"/>
      <c r="O558" s="632"/>
      <c r="P558" s="569"/>
      <c r="Q558" s="569"/>
    </row>
    <row r="559" spans="1:17" ht="38.25" customHeight="1">
      <c r="A559" s="628"/>
      <c r="B559" s="628"/>
      <c r="C559" s="628"/>
      <c r="D559" s="630"/>
      <c r="E559" s="629"/>
      <c r="F559" s="628"/>
      <c r="G559" s="628"/>
      <c r="H559" s="654"/>
      <c r="I559" s="654"/>
      <c r="J559" s="628"/>
      <c r="K559" s="570"/>
      <c r="L559" s="570"/>
      <c r="M559" s="632"/>
      <c r="N559" s="632"/>
      <c r="O559" s="632"/>
      <c r="P559" s="569"/>
      <c r="Q559" s="569"/>
    </row>
    <row r="560" spans="1:17" ht="38.25" customHeight="1">
      <c r="A560" s="628"/>
      <c r="B560" s="628"/>
      <c r="C560" s="628"/>
      <c r="D560" s="630"/>
      <c r="E560" s="629"/>
      <c r="F560" s="628"/>
      <c r="G560" s="628"/>
      <c r="H560" s="654"/>
      <c r="I560" s="654"/>
      <c r="J560" s="628"/>
      <c r="K560" s="570"/>
      <c r="L560" s="570"/>
      <c r="M560" s="632"/>
      <c r="N560" s="632"/>
      <c r="O560" s="632"/>
      <c r="P560" s="569"/>
      <c r="Q560" s="569"/>
    </row>
    <row r="561" spans="1:17" ht="38.25" customHeight="1">
      <c r="A561" s="628"/>
      <c r="B561" s="628"/>
      <c r="C561" s="628"/>
      <c r="D561" s="630"/>
      <c r="E561" s="629"/>
      <c r="F561" s="628"/>
      <c r="G561" s="628"/>
      <c r="H561" s="654"/>
      <c r="I561" s="654"/>
      <c r="J561" s="628"/>
      <c r="K561" s="570"/>
      <c r="L561" s="570"/>
      <c r="M561" s="632"/>
      <c r="N561" s="632"/>
      <c r="O561" s="632"/>
      <c r="P561" s="569"/>
      <c r="Q561" s="569"/>
    </row>
    <row r="562" spans="1:17" ht="38.25" customHeight="1">
      <c r="A562" s="628"/>
      <c r="B562" s="628"/>
      <c r="C562" s="628"/>
      <c r="D562" s="630"/>
      <c r="E562" s="629"/>
      <c r="F562" s="628"/>
      <c r="G562" s="628"/>
      <c r="H562" s="654"/>
      <c r="I562" s="654"/>
      <c r="J562" s="628"/>
      <c r="K562" s="570"/>
      <c r="L562" s="570"/>
      <c r="M562" s="632"/>
      <c r="N562" s="632"/>
      <c r="O562" s="632"/>
      <c r="P562" s="569"/>
      <c r="Q562" s="569"/>
    </row>
    <row r="563" spans="1:17" ht="38.25" customHeight="1">
      <c r="A563" s="628"/>
      <c r="B563" s="628"/>
      <c r="C563" s="628"/>
      <c r="D563" s="630"/>
      <c r="E563" s="629"/>
      <c r="F563" s="628"/>
      <c r="G563" s="628"/>
      <c r="H563" s="654"/>
      <c r="I563" s="654"/>
      <c r="J563" s="628"/>
      <c r="K563" s="570"/>
      <c r="L563" s="570"/>
      <c r="M563" s="632"/>
      <c r="N563" s="632"/>
      <c r="O563" s="632"/>
      <c r="P563" s="569"/>
      <c r="Q563" s="569"/>
    </row>
    <row r="564" spans="1:17" ht="38.25" customHeight="1">
      <c r="A564" s="628"/>
      <c r="B564" s="628"/>
      <c r="C564" s="628"/>
      <c r="D564" s="630"/>
      <c r="E564" s="629"/>
      <c r="F564" s="628"/>
      <c r="G564" s="628"/>
      <c r="H564" s="654"/>
      <c r="I564" s="654"/>
      <c r="J564" s="628"/>
      <c r="K564" s="570"/>
      <c r="L564" s="570"/>
      <c r="M564" s="632"/>
      <c r="N564" s="632"/>
      <c r="O564" s="632"/>
      <c r="P564" s="569"/>
      <c r="Q564" s="569"/>
    </row>
    <row r="565" spans="1:17" ht="38.25" customHeight="1">
      <c r="A565" s="628"/>
      <c r="B565" s="628"/>
      <c r="C565" s="628"/>
      <c r="D565" s="630"/>
      <c r="E565" s="629"/>
      <c r="F565" s="628"/>
      <c r="G565" s="628"/>
      <c r="H565" s="654"/>
      <c r="I565" s="654"/>
      <c r="J565" s="628"/>
      <c r="K565" s="570"/>
      <c r="L565" s="570"/>
      <c r="M565" s="632"/>
      <c r="N565" s="632"/>
      <c r="O565" s="632"/>
      <c r="P565" s="569"/>
      <c r="Q565" s="569"/>
    </row>
    <row r="566" spans="1:17" ht="38.25" customHeight="1">
      <c r="A566" s="628"/>
      <c r="B566" s="628"/>
      <c r="C566" s="628"/>
      <c r="D566" s="630"/>
      <c r="E566" s="629"/>
      <c r="F566" s="628"/>
      <c r="G566" s="628"/>
      <c r="H566" s="654"/>
      <c r="I566" s="654"/>
      <c r="J566" s="628"/>
      <c r="K566" s="570"/>
      <c r="L566" s="570"/>
      <c r="M566" s="632"/>
      <c r="N566" s="632"/>
      <c r="O566" s="632"/>
      <c r="P566" s="569"/>
      <c r="Q566" s="569"/>
    </row>
    <row r="567" spans="1:17" ht="38.25" customHeight="1">
      <c r="A567" s="628"/>
      <c r="B567" s="628"/>
      <c r="C567" s="628"/>
      <c r="D567" s="630"/>
      <c r="E567" s="629"/>
      <c r="F567" s="628"/>
      <c r="G567" s="628"/>
      <c r="H567" s="654"/>
      <c r="I567" s="654"/>
      <c r="J567" s="628"/>
      <c r="K567" s="570"/>
      <c r="L567" s="570"/>
      <c r="M567" s="632"/>
      <c r="N567" s="632"/>
      <c r="O567" s="632"/>
      <c r="P567" s="569"/>
      <c r="Q567" s="569"/>
    </row>
    <row r="568" spans="1:17" ht="38.25" customHeight="1">
      <c r="A568" s="628"/>
      <c r="B568" s="628"/>
      <c r="C568" s="628"/>
      <c r="D568" s="630"/>
      <c r="E568" s="629"/>
      <c r="F568" s="628"/>
      <c r="G568" s="628"/>
      <c r="H568" s="654"/>
      <c r="I568" s="654"/>
      <c r="J568" s="628"/>
      <c r="K568" s="570"/>
      <c r="L568" s="570"/>
      <c r="M568" s="632"/>
      <c r="N568" s="632"/>
      <c r="O568" s="632"/>
      <c r="P568" s="569"/>
      <c r="Q568" s="569"/>
    </row>
    <row r="569" spans="1:17" ht="38.25" customHeight="1">
      <c r="A569" s="628"/>
      <c r="B569" s="628"/>
      <c r="C569" s="628"/>
      <c r="D569" s="630"/>
      <c r="E569" s="629"/>
      <c r="F569" s="628"/>
      <c r="G569" s="628"/>
      <c r="H569" s="654"/>
      <c r="I569" s="654"/>
      <c r="J569" s="628"/>
      <c r="K569" s="570"/>
      <c r="L569" s="570"/>
      <c r="M569" s="632"/>
      <c r="N569" s="632"/>
      <c r="O569" s="632"/>
      <c r="P569" s="569"/>
      <c r="Q569" s="569"/>
    </row>
    <row r="570" spans="1:17" ht="38.25" customHeight="1">
      <c r="A570" s="628"/>
      <c r="B570" s="628"/>
      <c r="C570" s="628"/>
      <c r="D570" s="630"/>
      <c r="E570" s="629"/>
      <c r="F570" s="628"/>
      <c r="G570" s="628"/>
      <c r="H570" s="654"/>
      <c r="I570" s="654"/>
      <c r="J570" s="628"/>
      <c r="K570" s="570"/>
      <c r="L570" s="570"/>
      <c r="M570" s="632"/>
      <c r="N570" s="632"/>
      <c r="O570" s="632"/>
      <c r="P570" s="569"/>
      <c r="Q570" s="569"/>
    </row>
    <row r="571" spans="1:17" ht="38.25" customHeight="1">
      <c r="A571" s="628"/>
      <c r="B571" s="628"/>
      <c r="C571" s="628"/>
      <c r="D571" s="630"/>
      <c r="E571" s="629"/>
      <c r="F571" s="628"/>
      <c r="G571" s="628"/>
      <c r="H571" s="654"/>
      <c r="I571" s="654"/>
      <c r="J571" s="628"/>
      <c r="K571" s="570"/>
      <c r="L571" s="570"/>
      <c r="M571" s="632"/>
      <c r="N571" s="632"/>
      <c r="O571" s="632"/>
      <c r="P571" s="569"/>
      <c r="Q571" s="569"/>
    </row>
    <row r="572" spans="1:17" ht="38.25" customHeight="1">
      <c r="A572" s="628"/>
      <c r="B572" s="628"/>
      <c r="C572" s="628"/>
      <c r="D572" s="630"/>
      <c r="E572" s="629"/>
      <c r="F572" s="628"/>
      <c r="G572" s="628"/>
      <c r="H572" s="654"/>
      <c r="I572" s="654"/>
      <c r="J572" s="628"/>
      <c r="K572" s="570"/>
      <c r="L572" s="570"/>
      <c r="M572" s="632"/>
      <c r="N572" s="632"/>
      <c r="O572" s="632"/>
      <c r="P572" s="569"/>
      <c r="Q572" s="569"/>
    </row>
    <row r="573" spans="1:17" ht="38.25" customHeight="1">
      <c r="A573" s="628"/>
      <c r="B573" s="628"/>
      <c r="C573" s="628"/>
      <c r="D573" s="630"/>
      <c r="E573" s="629"/>
      <c r="F573" s="628"/>
      <c r="G573" s="628"/>
      <c r="H573" s="654"/>
      <c r="I573" s="654"/>
      <c r="J573" s="628"/>
      <c r="K573" s="570"/>
      <c r="L573" s="570"/>
      <c r="M573" s="632"/>
      <c r="N573" s="632"/>
      <c r="O573" s="632"/>
      <c r="P573" s="569"/>
      <c r="Q573" s="569"/>
    </row>
    <row r="574" spans="1:17" ht="38.25" customHeight="1">
      <c r="A574" s="628"/>
      <c r="B574" s="628"/>
      <c r="C574" s="628"/>
      <c r="D574" s="630"/>
      <c r="E574" s="629"/>
      <c r="F574" s="628"/>
      <c r="G574" s="628"/>
      <c r="H574" s="654"/>
      <c r="I574" s="654"/>
      <c r="J574" s="628"/>
      <c r="K574" s="570"/>
      <c r="L574" s="570"/>
      <c r="M574" s="632"/>
      <c r="N574" s="632"/>
      <c r="O574" s="632"/>
      <c r="P574" s="569"/>
      <c r="Q574" s="569"/>
    </row>
    <row r="575" spans="1:17" ht="38.25" customHeight="1">
      <c r="A575" s="628"/>
      <c r="B575" s="628"/>
      <c r="C575" s="628"/>
      <c r="D575" s="630"/>
      <c r="E575" s="629"/>
      <c r="F575" s="628"/>
      <c r="G575" s="628"/>
      <c r="H575" s="654"/>
      <c r="I575" s="654"/>
      <c r="J575" s="628"/>
      <c r="K575" s="570"/>
      <c r="L575" s="570"/>
      <c r="M575" s="632"/>
      <c r="N575" s="632"/>
      <c r="O575" s="632"/>
      <c r="P575" s="569"/>
      <c r="Q575" s="569"/>
    </row>
    <row r="576" spans="1:17" ht="38.25" customHeight="1">
      <c r="A576" s="628"/>
      <c r="B576" s="628"/>
      <c r="C576" s="628"/>
      <c r="D576" s="630"/>
      <c r="E576" s="629"/>
      <c r="F576" s="628"/>
      <c r="G576" s="628"/>
      <c r="H576" s="654"/>
      <c r="I576" s="654"/>
      <c r="J576" s="628"/>
      <c r="K576" s="570"/>
      <c r="L576" s="570"/>
      <c r="M576" s="632"/>
      <c r="N576" s="632"/>
      <c r="O576" s="632"/>
      <c r="P576" s="569"/>
      <c r="Q576" s="569"/>
    </row>
    <row r="577" spans="1:17" ht="38.25" customHeight="1">
      <c r="A577" s="628"/>
      <c r="B577" s="628"/>
      <c r="C577" s="628"/>
      <c r="D577" s="630"/>
      <c r="E577" s="629"/>
      <c r="F577" s="628"/>
      <c r="G577" s="628"/>
      <c r="H577" s="654"/>
      <c r="I577" s="654"/>
      <c r="J577" s="628"/>
      <c r="K577" s="570"/>
      <c r="L577" s="570"/>
      <c r="M577" s="632"/>
      <c r="N577" s="632"/>
      <c r="O577" s="632"/>
      <c r="P577" s="569"/>
      <c r="Q577" s="569"/>
    </row>
    <row r="578" spans="1:17" ht="38.25" customHeight="1">
      <c r="A578" s="628"/>
      <c r="B578" s="628"/>
      <c r="C578" s="628"/>
      <c r="D578" s="630"/>
      <c r="E578" s="629"/>
      <c r="F578" s="628"/>
      <c r="G578" s="628"/>
      <c r="H578" s="654"/>
      <c r="I578" s="654"/>
      <c r="J578" s="628"/>
      <c r="K578" s="570"/>
      <c r="L578" s="570"/>
      <c r="M578" s="632"/>
      <c r="N578" s="632"/>
      <c r="O578" s="632"/>
      <c r="P578" s="569"/>
      <c r="Q578" s="569"/>
    </row>
    <row r="579" spans="1:17" ht="38.25" customHeight="1">
      <c r="A579" s="628"/>
      <c r="B579" s="628"/>
      <c r="C579" s="628"/>
      <c r="D579" s="630"/>
      <c r="E579" s="629"/>
      <c r="F579" s="628"/>
      <c r="G579" s="628"/>
      <c r="H579" s="654"/>
      <c r="I579" s="654"/>
      <c r="J579" s="628"/>
      <c r="K579" s="570"/>
      <c r="L579" s="570"/>
      <c r="M579" s="632"/>
      <c r="N579" s="632"/>
      <c r="O579" s="632"/>
      <c r="P579" s="569"/>
      <c r="Q579" s="569"/>
    </row>
    <row r="580" spans="1:17" ht="38.25" customHeight="1">
      <c r="A580" s="628"/>
      <c r="B580" s="628"/>
      <c r="C580" s="628"/>
      <c r="D580" s="630"/>
      <c r="E580" s="629"/>
      <c r="F580" s="628"/>
      <c r="G580" s="628"/>
      <c r="H580" s="654"/>
      <c r="I580" s="654"/>
      <c r="J580" s="628"/>
      <c r="K580" s="570"/>
      <c r="L580" s="570"/>
      <c r="M580" s="632"/>
      <c r="N580" s="632"/>
      <c r="O580" s="632"/>
      <c r="P580" s="569"/>
      <c r="Q580" s="569"/>
    </row>
    <row r="581" spans="1:17" ht="38.25" customHeight="1">
      <c r="A581" s="628"/>
      <c r="B581" s="628"/>
      <c r="C581" s="628"/>
      <c r="D581" s="630"/>
      <c r="E581" s="629"/>
      <c r="F581" s="628"/>
      <c r="G581" s="628"/>
      <c r="H581" s="654"/>
      <c r="I581" s="654"/>
      <c r="J581" s="628"/>
      <c r="K581" s="570"/>
      <c r="L581" s="570"/>
      <c r="M581" s="632"/>
      <c r="N581" s="632"/>
      <c r="O581" s="632"/>
      <c r="P581" s="569"/>
      <c r="Q581" s="569"/>
    </row>
    <row r="582" spans="1:17" ht="38.25" customHeight="1">
      <c r="A582" s="628"/>
      <c r="B582" s="628"/>
      <c r="C582" s="628"/>
      <c r="D582" s="630"/>
      <c r="E582" s="629"/>
      <c r="F582" s="628"/>
      <c r="G582" s="628"/>
      <c r="H582" s="654"/>
      <c r="I582" s="654"/>
      <c r="J582" s="628"/>
      <c r="K582" s="570"/>
      <c r="L582" s="570"/>
      <c r="M582" s="632"/>
      <c r="N582" s="632"/>
      <c r="O582" s="632"/>
      <c r="P582" s="569"/>
      <c r="Q582" s="569"/>
    </row>
    <row r="583" spans="1:17" ht="38.25" customHeight="1">
      <c r="A583" s="628"/>
      <c r="B583" s="628"/>
      <c r="C583" s="628"/>
      <c r="D583" s="630"/>
      <c r="E583" s="629"/>
      <c r="F583" s="628"/>
      <c r="G583" s="628"/>
      <c r="H583" s="654"/>
      <c r="I583" s="654"/>
      <c r="J583" s="628"/>
      <c r="K583" s="570"/>
      <c r="L583" s="570"/>
      <c r="M583" s="632"/>
      <c r="N583" s="632"/>
      <c r="O583" s="632"/>
      <c r="P583" s="569"/>
      <c r="Q583" s="569"/>
    </row>
    <row r="584" spans="1:17" ht="38.25" customHeight="1">
      <c r="A584" s="628"/>
      <c r="B584" s="628"/>
      <c r="C584" s="628"/>
      <c r="D584" s="630"/>
      <c r="E584" s="629"/>
      <c r="F584" s="628"/>
      <c r="G584" s="628"/>
      <c r="H584" s="654"/>
      <c r="I584" s="654"/>
      <c r="J584" s="628"/>
      <c r="K584" s="570"/>
      <c r="L584" s="570"/>
      <c r="M584" s="632"/>
      <c r="N584" s="632"/>
      <c r="O584" s="632"/>
      <c r="P584" s="569"/>
      <c r="Q584" s="569"/>
    </row>
    <row r="585" spans="1:17" ht="38.25" customHeight="1">
      <c r="A585" s="628"/>
      <c r="B585" s="628"/>
      <c r="C585" s="628"/>
      <c r="D585" s="630"/>
      <c r="E585" s="629"/>
      <c r="F585" s="628"/>
      <c r="G585" s="628"/>
      <c r="H585" s="654"/>
      <c r="I585" s="654"/>
      <c r="J585" s="628"/>
      <c r="K585" s="570"/>
      <c r="L585" s="570"/>
      <c r="M585" s="632"/>
      <c r="N585" s="632"/>
      <c r="O585" s="632"/>
      <c r="P585" s="569"/>
      <c r="Q585" s="569"/>
    </row>
    <row r="586" spans="1:17" ht="38.25" customHeight="1">
      <c r="A586" s="628"/>
      <c r="B586" s="628"/>
      <c r="C586" s="628"/>
      <c r="D586" s="630"/>
      <c r="E586" s="629"/>
      <c r="F586" s="628"/>
      <c r="G586" s="628"/>
      <c r="H586" s="654"/>
      <c r="I586" s="654"/>
      <c r="J586" s="628"/>
      <c r="K586" s="570"/>
      <c r="L586" s="570"/>
      <c r="M586" s="632"/>
      <c r="N586" s="632"/>
      <c r="O586" s="632"/>
      <c r="P586" s="569"/>
      <c r="Q586" s="569"/>
    </row>
    <row r="587" spans="1:17" ht="38.25" customHeight="1">
      <c r="A587" s="628"/>
      <c r="B587" s="628"/>
      <c r="C587" s="628"/>
      <c r="D587" s="630"/>
      <c r="E587" s="629"/>
      <c r="F587" s="628"/>
      <c r="G587" s="628"/>
      <c r="H587" s="654"/>
      <c r="I587" s="654"/>
      <c r="J587" s="628"/>
      <c r="K587" s="570"/>
      <c r="L587" s="570"/>
      <c r="M587" s="632"/>
      <c r="N587" s="632"/>
      <c r="O587" s="632"/>
      <c r="P587" s="569"/>
      <c r="Q587" s="569"/>
    </row>
    <row r="588" spans="1:17" ht="38.25" customHeight="1">
      <c r="A588" s="628"/>
      <c r="B588" s="628"/>
      <c r="C588" s="628"/>
      <c r="D588" s="630"/>
      <c r="E588" s="629"/>
      <c r="F588" s="628"/>
      <c r="G588" s="628"/>
      <c r="H588" s="654"/>
      <c r="I588" s="654"/>
      <c r="J588" s="628"/>
      <c r="K588" s="570"/>
      <c r="L588" s="570"/>
      <c r="M588" s="632"/>
      <c r="N588" s="632"/>
      <c r="O588" s="632"/>
      <c r="P588" s="569"/>
      <c r="Q588" s="569"/>
    </row>
    <row r="589" spans="1:17" ht="38.25" customHeight="1">
      <c r="A589" s="628"/>
      <c r="B589" s="628"/>
      <c r="C589" s="628"/>
      <c r="D589" s="630"/>
      <c r="E589" s="629"/>
      <c r="F589" s="628"/>
      <c r="G589" s="628"/>
      <c r="H589" s="654"/>
      <c r="I589" s="654"/>
      <c r="J589" s="628"/>
      <c r="K589" s="570"/>
      <c r="L589" s="570"/>
      <c r="M589" s="632"/>
      <c r="N589" s="632"/>
      <c r="O589" s="632"/>
      <c r="P589" s="569"/>
      <c r="Q589" s="569"/>
    </row>
    <row r="590" spans="1:17" ht="38.25" customHeight="1">
      <c r="A590" s="628"/>
      <c r="B590" s="628"/>
      <c r="C590" s="628"/>
      <c r="D590" s="630"/>
      <c r="E590" s="629"/>
      <c r="F590" s="628"/>
      <c r="G590" s="628"/>
      <c r="H590" s="654"/>
      <c r="I590" s="654"/>
      <c r="J590" s="628"/>
      <c r="K590" s="570"/>
      <c r="L590" s="570"/>
      <c r="M590" s="632"/>
      <c r="N590" s="632"/>
      <c r="O590" s="632"/>
      <c r="P590" s="569"/>
      <c r="Q590" s="569"/>
    </row>
    <row r="591" spans="1:17" ht="38.25" customHeight="1">
      <c r="A591" s="628"/>
      <c r="B591" s="628"/>
      <c r="C591" s="628"/>
      <c r="D591" s="630"/>
      <c r="E591" s="629"/>
      <c r="F591" s="628"/>
      <c r="G591" s="628"/>
      <c r="H591" s="654"/>
      <c r="I591" s="654"/>
      <c r="J591" s="628"/>
      <c r="K591" s="570"/>
      <c r="L591" s="570"/>
      <c r="M591" s="632"/>
      <c r="N591" s="632"/>
      <c r="O591" s="632"/>
      <c r="P591" s="569"/>
      <c r="Q591" s="569"/>
    </row>
    <row r="592" spans="1:17" ht="38.25" customHeight="1">
      <c r="A592" s="628"/>
      <c r="B592" s="628"/>
      <c r="C592" s="628"/>
      <c r="D592" s="630"/>
      <c r="E592" s="629"/>
      <c r="F592" s="628"/>
      <c r="G592" s="628"/>
      <c r="H592" s="654"/>
      <c r="I592" s="654"/>
      <c r="J592" s="628"/>
      <c r="K592" s="570"/>
      <c r="L592" s="570"/>
      <c r="M592" s="632"/>
      <c r="N592" s="632"/>
      <c r="O592" s="632"/>
      <c r="P592" s="569"/>
      <c r="Q592" s="569"/>
    </row>
    <row r="593" spans="1:17" ht="38.25" customHeight="1">
      <c r="A593" s="628"/>
      <c r="B593" s="628"/>
      <c r="C593" s="628"/>
      <c r="D593" s="630"/>
      <c r="E593" s="629"/>
      <c r="F593" s="628"/>
      <c r="G593" s="628"/>
      <c r="H593" s="654"/>
      <c r="I593" s="654"/>
      <c r="J593" s="628"/>
      <c r="K593" s="570"/>
      <c r="L593" s="570"/>
      <c r="M593" s="632"/>
      <c r="N593" s="632"/>
      <c r="O593" s="632"/>
      <c r="P593" s="569"/>
      <c r="Q593" s="569"/>
    </row>
    <row r="594" spans="1:17" ht="38.25" customHeight="1">
      <c r="A594" s="628"/>
      <c r="B594" s="628"/>
      <c r="C594" s="628"/>
      <c r="D594" s="630"/>
      <c r="E594" s="629"/>
      <c r="F594" s="628"/>
      <c r="G594" s="628"/>
      <c r="H594" s="654"/>
      <c r="I594" s="654"/>
      <c r="J594" s="628"/>
      <c r="K594" s="570"/>
      <c r="L594" s="570"/>
      <c r="M594" s="632"/>
      <c r="N594" s="632"/>
      <c r="O594" s="632"/>
      <c r="P594" s="569"/>
      <c r="Q594" s="569"/>
    </row>
    <row r="595" spans="1:17" ht="38.25" customHeight="1">
      <c r="A595" s="628"/>
      <c r="B595" s="628"/>
      <c r="C595" s="628"/>
      <c r="D595" s="630"/>
      <c r="E595" s="629"/>
      <c r="F595" s="628"/>
      <c r="G595" s="628"/>
      <c r="H595" s="654"/>
      <c r="I595" s="654"/>
      <c r="J595" s="628"/>
      <c r="K595" s="570"/>
      <c r="L595" s="570"/>
      <c r="M595" s="632"/>
      <c r="N595" s="632"/>
      <c r="O595" s="632"/>
      <c r="P595" s="569"/>
      <c r="Q595" s="569"/>
    </row>
    <row r="596" spans="1:17" ht="38.25" customHeight="1">
      <c r="A596" s="628"/>
      <c r="B596" s="628"/>
      <c r="C596" s="628"/>
      <c r="D596" s="630"/>
      <c r="E596" s="629"/>
      <c r="F596" s="628"/>
      <c r="G596" s="628"/>
      <c r="H596" s="654"/>
      <c r="I596" s="654"/>
      <c r="J596" s="628"/>
      <c r="K596" s="570"/>
      <c r="L596" s="570"/>
      <c r="M596" s="632"/>
      <c r="N596" s="632"/>
      <c r="O596" s="632"/>
      <c r="P596" s="569"/>
      <c r="Q596" s="569"/>
    </row>
    <row r="597" spans="1:17" ht="38.25" customHeight="1">
      <c r="A597" s="628"/>
      <c r="B597" s="628"/>
      <c r="C597" s="628"/>
      <c r="D597" s="630"/>
      <c r="E597" s="629"/>
      <c r="F597" s="628"/>
      <c r="G597" s="628"/>
      <c r="H597" s="654"/>
      <c r="I597" s="654"/>
      <c r="J597" s="628"/>
      <c r="K597" s="570"/>
      <c r="L597" s="570"/>
      <c r="M597" s="632"/>
      <c r="N597" s="632"/>
      <c r="O597" s="632"/>
      <c r="P597" s="569"/>
      <c r="Q597" s="569"/>
    </row>
    <row r="598" spans="1:17" ht="38.25" customHeight="1">
      <c r="A598" s="628"/>
      <c r="B598" s="628"/>
      <c r="C598" s="628"/>
      <c r="D598" s="630"/>
      <c r="E598" s="629"/>
      <c r="F598" s="628"/>
      <c r="G598" s="628"/>
      <c r="H598" s="654"/>
      <c r="I598" s="654"/>
      <c r="J598" s="628"/>
      <c r="K598" s="570"/>
      <c r="L598" s="570"/>
      <c r="M598" s="632"/>
      <c r="N598" s="632"/>
      <c r="O598" s="632"/>
      <c r="P598" s="569"/>
      <c r="Q598" s="569"/>
    </row>
    <row r="599" spans="1:17" ht="38.25" customHeight="1">
      <c r="A599" s="628"/>
      <c r="B599" s="628"/>
      <c r="C599" s="628"/>
      <c r="D599" s="630"/>
      <c r="E599" s="629"/>
      <c r="F599" s="628"/>
      <c r="G599" s="628"/>
      <c r="H599" s="654"/>
      <c r="I599" s="654"/>
      <c r="J599" s="628"/>
      <c r="K599" s="570"/>
      <c r="L599" s="570"/>
      <c r="M599" s="632"/>
      <c r="N599" s="632"/>
      <c r="O599" s="632"/>
      <c r="P599" s="569"/>
      <c r="Q599" s="569"/>
    </row>
    <row r="600" spans="1:17" ht="38.25" customHeight="1">
      <c r="A600" s="628"/>
      <c r="B600" s="628"/>
      <c r="C600" s="628"/>
      <c r="D600" s="630"/>
      <c r="E600" s="629"/>
      <c r="F600" s="628"/>
      <c r="G600" s="628"/>
      <c r="H600" s="654"/>
      <c r="I600" s="654"/>
      <c r="J600" s="628"/>
      <c r="K600" s="570"/>
      <c r="L600" s="570"/>
      <c r="M600" s="632"/>
      <c r="N600" s="632"/>
      <c r="O600" s="632"/>
      <c r="P600" s="569"/>
      <c r="Q600" s="569"/>
    </row>
    <row r="601" spans="1:17" ht="38.25" customHeight="1">
      <c r="A601" s="628"/>
      <c r="B601" s="628"/>
      <c r="C601" s="628"/>
      <c r="D601" s="630"/>
      <c r="E601" s="629"/>
      <c r="F601" s="628"/>
      <c r="G601" s="628"/>
      <c r="H601" s="654"/>
      <c r="I601" s="654"/>
      <c r="J601" s="628"/>
      <c r="K601" s="570"/>
      <c r="L601" s="570"/>
      <c r="M601" s="632"/>
      <c r="N601" s="632"/>
      <c r="O601" s="632"/>
      <c r="P601" s="569"/>
      <c r="Q601" s="569"/>
    </row>
    <row r="602" spans="1:17" ht="38.25" customHeight="1">
      <c r="A602" s="628"/>
      <c r="B602" s="628"/>
      <c r="C602" s="628"/>
      <c r="D602" s="630"/>
      <c r="E602" s="629"/>
      <c r="F602" s="628"/>
      <c r="G602" s="628"/>
      <c r="H602" s="654"/>
      <c r="I602" s="654"/>
      <c r="J602" s="628"/>
      <c r="K602" s="570"/>
      <c r="L602" s="570"/>
      <c r="M602" s="632"/>
      <c r="N602" s="632"/>
      <c r="O602" s="632"/>
      <c r="P602" s="569"/>
      <c r="Q602" s="569"/>
    </row>
    <row r="603" spans="1:17" ht="38.25" customHeight="1">
      <c r="A603" s="628"/>
      <c r="B603" s="628"/>
      <c r="C603" s="628"/>
      <c r="D603" s="630"/>
      <c r="E603" s="629"/>
      <c r="F603" s="628"/>
      <c r="G603" s="628"/>
      <c r="H603" s="654"/>
      <c r="I603" s="654"/>
      <c r="J603" s="628"/>
      <c r="K603" s="570"/>
      <c r="L603" s="570"/>
      <c r="M603" s="632"/>
      <c r="N603" s="632"/>
      <c r="O603" s="632"/>
      <c r="P603" s="569"/>
      <c r="Q603" s="569"/>
    </row>
    <row r="604" spans="1:17" ht="38.25" customHeight="1">
      <c r="A604" s="628"/>
      <c r="B604" s="628"/>
      <c r="C604" s="628"/>
      <c r="D604" s="630"/>
      <c r="E604" s="629"/>
      <c r="F604" s="628"/>
      <c r="G604" s="628"/>
      <c r="H604" s="654"/>
      <c r="I604" s="654"/>
      <c r="J604" s="628"/>
      <c r="K604" s="570"/>
      <c r="L604" s="570"/>
      <c r="M604" s="632"/>
      <c r="N604" s="632"/>
      <c r="O604" s="632"/>
      <c r="P604" s="569"/>
      <c r="Q604" s="569"/>
    </row>
    <row r="605" spans="1:17" ht="38.25" customHeight="1">
      <c r="A605" s="628"/>
      <c r="B605" s="628"/>
      <c r="C605" s="628"/>
      <c r="D605" s="630"/>
      <c r="E605" s="629"/>
      <c r="F605" s="628"/>
      <c r="G605" s="628"/>
      <c r="H605" s="654"/>
      <c r="I605" s="654"/>
      <c r="J605" s="628"/>
      <c r="K605" s="570"/>
      <c r="L605" s="570"/>
      <c r="M605" s="632"/>
      <c r="N605" s="632"/>
      <c r="O605" s="632"/>
      <c r="P605" s="569"/>
      <c r="Q605" s="569"/>
    </row>
    <row r="606" spans="1:17" ht="38.25" customHeight="1">
      <c r="A606" s="628"/>
      <c r="B606" s="628"/>
      <c r="C606" s="628"/>
      <c r="D606" s="630"/>
      <c r="E606" s="629"/>
      <c r="F606" s="628"/>
      <c r="G606" s="628"/>
      <c r="H606" s="654"/>
      <c r="I606" s="654"/>
      <c r="J606" s="628"/>
      <c r="K606" s="570"/>
      <c r="L606" s="570"/>
      <c r="M606" s="632"/>
      <c r="N606" s="632"/>
      <c r="O606" s="632"/>
      <c r="P606" s="569"/>
      <c r="Q606" s="569"/>
    </row>
    <row r="607" spans="1:17" ht="38.25" customHeight="1">
      <c r="A607" s="628"/>
      <c r="B607" s="628"/>
      <c r="C607" s="628"/>
      <c r="D607" s="630"/>
      <c r="E607" s="629"/>
      <c r="F607" s="628"/>
      <c r="G607" s="628"/>
      <c r="H607" s="654"/>
      <c r="I607" s="654"/>
      <c r="J607" s="628"/>
      <c r="K607" s="570"/>
      <c r="L607" s="570"/>
      <c r="M607" s="632"/>
      <c r="N607" s="632"/>
      <c r="O607" s="632"/>
      <c r="P607" s="569"/>
      <c r="Q607" s="569"/>
    </row>
    <row r="608" spans="1:17" ht="38.25" customHeight="1">
      <c r="A608" s="628"/>
      <c r="B608" s="628"/>
      <c r="C608" s="628"/>
      <c r="D608" s="630"/>
      <c r="E608" s="629"/>
      <c r="F608" s="628"/>
      <c r="G608" s="628"/>
      <c r="H608" s="654"/>
      <c r="I608" s="654"/>
      <c r="J608" s="628"/>
      <c r="K608" s="570"/>
      <c r="L608" s="570"/>
      <c r="M608" s="632"/>
      <c r="N608" s="632"/>
      <c r="O608" s="632"/>
      <c r="P608" s="569"/>
      <c r="Q608" s="569"/>
    </row>
    <row r="609" spans="1:17" ht="38.25" customHeight="1">
      <c r="A609" s="628"/>
      <c r="B609" s="628"/>
      <c r="C609" s="628"/>
      <c r="D609" s="630"/>
      <c r="E609" s="629"/>
      <c r="F609" s="628"/>
      <c r="G609" s="628"/>
      <c r="H609" s="654"/>
      <c r="I609" s="654"/>
      <c r="J609" s="628"/>
      <c r="K609" s="570"/>
      <c r="L609" s="570"/>
      <c r="M609" s="632"/>
      <c r="N609" s="632"/>
      <c r="O609" s="632"/>
      <c r="P609" s="569"/>
      <c r="Q609" s="569"/>
    </row>
    <row r="610" spans="1:17" ht="38.25" customHeight="1">
      <c r="A610" s="628"/>
      <c r="B610" s="628"/>
      <c r="C610" s="628"/>
      <c r="D610" s="630"/>
      <c r="E610" s="629"/>
      <c r="F610" s="628"/>
      <c r="G610" s="628"/>
      <c r="H610" s="654"/>
      <c r="I610" s="654"/>
      <c r="J610" s="628"/>
      <c r="K610" s="570"/>
      <c r="L610" s="570"/>
      <c r="M610" s="632"/>
      <c r="N610" s="632"/>
      <c r="O610" s="632"/>
      <c r="P610" s="569"/>
      <c r="Q610" s="569"/>
    </row>
    <row r="611" spans="1:17" ht="38.25" customHeight="1">
      <c r="A611" s="628"/>
      <c r="B611" s="628"/>
      <c r="C611" s="628"/>
      <c r="D611" s="630"/>
      <c r="E611" s="629"/>
      <c r="F611" s="628"/>
      <c r="G611" s="628"/>
      <c r="H611" s="654"/>
      <c r="I611" s="654"/>
      <c r="J611" s="628"/>
      <c r="K611" s="570"/>
      <c r="L611" s="570"/>
      <c r="M611" s="632"/>
      <c r="N611" s="632"/>
      <c r="O611" s="632"/>
      <c r="P611" s="569"/>
      <c r="Q611" s="569"/>
    </row>
    <row r="612" spans="1:17" ht="38.25" customHeight="1">
      <c r="A612" s="628"/>
      <c r="B612" s="628"/>
      <c r="C612" s="628"/>
      <c r="D612" s="630"/>
      <c r="E612" s="629"/>
      <c r="F612" s="628"/>
      <c r="G612" s="628"/>
      <c r="H612" s="654"/>
      <c r="I612" s="654"/>
      <c r="J612" s="628"/>
      <c r="K612" s="570"/>
      <c r="L612" s="570"/>
      <c r="M612" s="632"/>
      <c r="N612" s="632"/>
      <c r="O612" s="632"/>
      <c r="P612" s="569"/>
      <c r="Q612" s="569"/>
    </row>
    <row r="613" spans="1:17" ht="38.25" customHeight="1">
      <c r="A613" s="628"/>
      <c r="B613" s="628"/>
      <c r="C613" s="628"/>
      <c r="D613" s="630"/>
      <c r="E613" s="629"/>
      <c r="F613" s="628"/>
      <c r="G613" s="628"/>
      <c r="H613" s="654"/>
      <c r="I613" s="654"/>
      <c r="J613" s="628"/>
      <c r="K613" s="570"/>
      <c r="L613" s="570"/>
      <c r="M613" s="632"/>
      <c r="N613" s="632"/>
      <c r="O613" s="632"/>
      <c r="P613" s="569"/>
      <c r="Q613" s="569"/>
    </row>
    <row r="614" spans="1:17" ht="38.25" customHeight="1">
      <c r="A614" s="628"/>
      <c r="B614" s="628"/>
      <c r="C614" s="628"/>
      <c r="D614" s="630"/>
      <c r="E614" s="629"/>
      <c r="F614" s="628"/>
      <c r="G614" s="628"/>
      <c r="H614" s="654"/>
      <c r="I614" s="654"/>
      <c r="J614" s="628"/>
      <c r="K614" s="570"/>
      <c r="L614" s="570"/>
      <c r="M614" s="632"/>
      <c r="N614" s="632"/>
      <c r="O614" s="632"/>
      <c r="P614" s="569"/>
      <c r="Q614" s="569"/>
    </row>
    <row r="615" spans="1:17" ht="38.25" customHeight="1">
      <c r="A615" s="628"/>
      <c r="B615" s="628"/>
      <c r="C615" s="628"/>
      <c r="D615" s="630"/>
      <c r="E615" s="629"/>
      <c r="F615" s="628"/>
      <c r="G615" s="628"/>
      <c r="H615" s="654"/>
      <c r="I615" s="654"/>
      <c r="J615" s="628"/>
      <c r="K615" s="570"/>
      <c r="L615" s="570"/>
      <c r="M615" s="632"/>
      <c r="N615" s="632"/>
      <c r="O615" s="632"/>
      <c r="P615" s="569"/>
      <c r="Q615" s="569"/>
    </row>
    <row r="616" spans="1:17" ht="38.25" customHeight="1">
      <c r="A616" s="628"/>
      <c r="B616" s="628"/>
      <c r="C616" s="628"/>
      <c r="D616" s="630"/>
      <c r="E616" s="629"/>
      <c r="F616" s="628"/>
      <c r="G616" s="628"/>
      <c r="H616" s="654"/>
      <c r="I616" s="654"/>
      <c r="J616" s="628"/>
      <c r="K616" s="570"/>
      <c r="L616" s="570"/>
      <c r="M616" s="632"/>
      <c r="N616" s="632"/>
      <c r="O616" s="632"/>
      <c r="P616" s="569"/>
      <c r="Q616" s="569"/>
    </row>
    <row r="617" spans="1:17" ht="38.25" customHeight="1">
      <c r="A617" s="628"/>
      <c r="B617" s="628"/>
      <c r="C617" s="628"/>
      <c r="D617" s="630"/>
      <c r="E617" s="629"/>
      <c r="F617" s="628"/>
      <c r="G617" s="628"/>
      <c r="H617" s="654"/>
      <c r="I617" s="654"/>
      <c r="J617" s="628"/>
      <c r="K617" s="570"/>
      <c r="L617" s="570"/>
      <c r="M617" s="632"/>
      <c r="N617" s="632"/>
      <c r="O617" s="632"/>
      <c r="P617" s="569"/>
      <c r="Q617" s="569"/>
    </row>
    <row r="618" spans="1:17" ht="38.25" customHeight="1">
      <c r="A618" s="628"/>
      <c r="B618" s="628"/>
      <c r="C618" s="628"/>
      <c r="D618" s="630"/>
      <c r="E618" s="629"/>
      <c r="F618" s="628"/>
      <c r="G618" s="628"/>
      <c r="H618" s="654"/>
      <c r="I618" s="654"/>
      <c r="J618" s="628"/>
      <c r="K618" s="570"/>
      <c r="L618" s="570"/>
      <c r="M618" s="632"/>
      <c r="N618" s="632"/>
      <c r="O618" s="632"/>
      <c r="P618" s="569"/>
      <c r="Q618" s="569"/>
    </row>
    <row r="619" spans="1:17" ht="38.25" customHeight="1">
      <c r="A619" s="628"/>
      <c r="B619" s="628"/>
      <c r="C619" s="628"/>
      <c r="D619" s="630"/>
      <c r="E619" s="629"/>
      <c r="F619" s="628"/>
      <c r="G619" s="628"/>
      <c r="H619" s="654"/>
      <c r="I619" s="654"/>
      <c r="J619" s="628"/>
      <c r="K619" s="570"/>
      <c r="L619" s="570"/>
      <c r="M619" s="632"/>
      <c r="N619" s="632"/>
      <c r="O619" s="632"/>
      <c r="P619" s="569"/>
      <c r="Q619" s="569"/>
    </row>
    <row r="620" spans="1:17" ht="38.25" customHeight="1">
      <c r="A620" s="628"/>
      <c r="B620" s="628"/>
      <c r="C620" s="628"/>
      <c r="D620" s="630"/>
      <c r="E620" s="629"/>
      <c r="F620" s="628"/>
      <c r="G620" s="628"/>
      <c r="H620" s="654"/>
      <c r="I620" s="654"/>
      <c r="J620" s="628"/>
      <c r="K620" s="570"/>
      <c r="L620" s="570"/>
      <c r="M620" s="632"/>
      <c r="N620" s="632"/>
      <c r="O620" s="632"/>
      <c r="P620" s="569"/>
      <c r="Q620" s="569"/>
    </row>
    <row r="621" spans="1:17" ht="38.25" customHeight="1">
      <c r="A621" s="628"/>
      <c r="B621" s="628"/>
      <c r="C621" s="628"/>
      <c r="D621" s="630"/>
      <c r="E621" s="629"/>
      <c r="F621" s="628"/>
      <c r="G621" s="628"/>
      <c r="H621" s="654"/>
      <c r="I621" s="654"/>
      <c r="J621" s="628"/>
      <c r="K621" s="570"/>
      <c r="L621" s="570"/>
      <c r="M621" s="632"/>
      <c r="N621" s="632"/>
      <c r="O621" s="632"/>
      <c r="P621" s="569"/>
      <c r="Q621" s="569"/>
    </row>
    <row r="622" spans="1:17" ht="38.25" customHeight="1">
      <c r="A622" s="628"/>
      <c r="B622" s="628"/>
      <c r="C622" s="628"/>
      <c r="D622" s="630"/>
      <c r="E622" s="629"/>
      <c r="F622" s="628"/>
      <c r="G622" s="628"/>
      <c r="H622" s="654"/>
      <c r="I622" s="654"/>
      <c r="J622" s="628"/>
      <c r="K622" s="570"/>
      <c r="L622" s="570"/>
      <c r="M622" s="632"/>
      <c r="N622" s="632"/>
      <c r="O622" s="632"/>
      <c r="P622" s="569"/>
      <c r="Q622" s="569"/>
    </row>
    <row r="623" spans="1:17" ht="38.25" customHeight="1">
      <c r="A623" s="628"/>
      <c r="B623" s="628"/>
      <c r="C623" s="628"/>
      <c r="D623" s="630"/>
      <c r="E623" s="629"/>
      <c r="F623" s="628"/>
      <c r="G623" s="628"/>
      <c r="H623" s="654"/>
      <c r="I623" s="654"/>
      <c r="J623" s="628"/>
      <c r="K623" s="570"/>
      <c r="L623" s="570"/>
      <c r="M623" s="632"/>
      <c r="N623" s="632"/>
      <c r="O623" s="632"/>
      <c r="P623" s="569"/>
      <c r="Q623" s="569"/>
    </row>
    <row r="624" spans="1:17" ht="38.25" customHeight="1">
      <c r="A624" s="628"/>
      <c r="B624" s="628"/>
      <c r="C624" s="628"/>
      <c r="D624" s="630"/>
      <c r="E624" s="629"/>
      <c r="F624" s="628"/>
      <c r="G624" s="628"/>
      <c r="H624" s="654"/>
      <c r="I624" s="654"/>
      <c r="J624" s="628"/>
      <c r="K624" s="570"/>
      <c r="L624" s="570"/>
      <c r="M624" s="632"/>
      <c r="N624" s="632"/>
      <c r="O624" s="632"/>
      <c r="P624" s="569"/>
      <c r="Q624" s="569"/>
    </row>
    <row r="625" spans="1:17" ht="38.25" customHeight="1">
      <c r="A625" s="628"/>
      <c r="B625" s="628"/>
      <c r="C625" s="628"/>
      <c r="D625" s="630"/>
      <c r="E625" s="629"/>
      <c r="F625" s="628"/>
      <c r="G625" s="628"/>
      <c r="H625" s="654"/>
      <c r="I625" s="654"/>
      <c r="J625" s="628"/>
      <c r="K625" s="570"/>
      <c r="L625" s="570"/>
      <c r="M625" s="632"/>
      <c r="N625" s="632"/>
      <c r="O625" s="632"/>
      <c r="P625" s="569"/>
      <c r="Q625" s="569"/>
    </row>
    <row r="626" spans="1:17" ht="38.25" customHeight="1">
      <c r="A626" s="628"/>
      <c r="B626" s="628"/>
      <c r="C626" s="628"/>
      <c r="D626" s="630"/>
      <c r="E626" s="629"/>
      <c r="F626" s="628"/>
      <c r="G626" s="628"/>
      <c r="H626" s="654"/>
      <c r="I626" s="654"/>
      <c r="J626" s="628"/>
      <c r="K626" s="570"/>
      <c r="L626" s="570"/>
      <c r="M626" s="632"/>
      <c r="N626" s="632"/>
      <c r="O626" s="632"/>
      <c r="P626" s="569"/>
      <c r="Q626" s="569"/>
    </row>
    <row r="627" spans="1:17" ht="38.25" customHeight="1">
      <c r="A627" s="628"/>
      <c r="B627" s="628"/>
      <c r="C627" s="628"/>
      <c r="D627" s="630"/>
      <c r="E627" s="629"/>
      <c r="F627" s="628"/>
      <c r="G627" s="628"/>
      <c r="H627" s="654"/>
      <c r="I627" s="654"/>
      <c r="J627" s="628"/>
      <c r="K627" s="570"/>
      <c r="L627" s="570"/>
      <c r="M627" s="632"/>
      <c r="N627" s="632"/>
      <c r="O627" s="632"/>
      <c r="P627" s="569"/>
      <c r="Q627" s="569"/>
    </row>
    <row r="628" spans="1:17" ht="38.25" customHeight="1">
      <c r="A628" s="628"/>
      <c r="B628" s="628"/>
      <c r="C628" s="628"/>
      <c r="D628" s="630"/>
      <c r="E628" s="629"/>
      <c r="F628" s="628"/>
      <c r="G628" s="628"/>
      <c r="H628" s="654"/>
      <c r="I628" s="654"/>
      <c r="J628" s="628"/>
      <c r="K628" s="570"/>
      <c r="L628" s="570"/>
      <c r="M628" s="632"/>
      <c r="N628" s="632"/>
      <c r="O628" s="632"/>
      <c r="P628" s="569"/>
      <c r="Q628" s="569"/>
    </row>
    <row r="629" spans="1:17" ht="38.25" customHeight="1">
      <c r="A629" s="628"/>
      <c r="B629" s="628"/>
      <c r="C629" s="628"/>
      <c r="D629" s="630"/>
      <c r="E629" s="629"/>
      <c r="F629" s="628"/>
      <c r="G629" s="628"/>
      <c r="H629" s="654"/>
      <c r="I629" s="654"/>
      <c r="J629" s="628"/>
      <c r="K629" s="570"/>
      <c r="L629" s="570"/>
      <c r="M629" s="632"/>
      <c r="N629" s="632"/>
      <c r="O629" s="632"/>
      <c r="P629" s="569"/>
      <c r="Q629" s="569"/>
    </row>
    <row r="630" spans="1:17" ht="38.25" customHeight="1">
      <c r="A630" s="628"/>
      <c r="B630" s="628"/>
      <c r="C630" s="628"/>
      <c r="D630" s="630"/>
      <c r="E630" s="629"/>
      <c r="F630" s="628"/>
      <c r="G630" s="628"/>
      <c r="H630" s="654"/>
      <c r="I630" s="654"/>
      <c r="J630" s="628"/>
      <c r="K630" s="570"/>
      <c r="L630" s="570"/>
      <c r="M630" s="632"/>
      <c r="N630" s="632"/>
      <c r="O630" s="632"/>
      <c r="P630" s="569"/>
      <c r="Q630" s="569"/>
    </row>
    <row r="631" spans="1:17" ht="38.25" customHeight="1">
      <c r="A631" s="628"/>
      <c r="B631" s="628"/>
      <c r="C631" s="628"/>
      <c r="D631" s="630"/>
      <c r="E631" s="629"/>
      <c r="F631" s="628"/>
      <c r="G631" s="628"/>
      <c r="H631" s="654"/>
      <c r="I631" s="654"/>
      <c r="J631" s="628"/>
      <c r="K631" s="570"/>
      <c r="L631" s="570"/>
      <c r="M631" s="632"/>
      <c r="N631" s="632"/>
      <c r="O631" s="632"/>
      <c r="P631" s="569"/>
      <c r="Q631" s="569"/>
    </row>
    <row r="632" spans="1:17" ht="38.25" customHeight="1">
      <c r="A632" s="628"/>
      <c r="B632" s="628"/>
      <c r="C632" s="628"/>
      <c r="D632" s="630"/>
      <c r="E632" s="629"/>
      <c r="F632" s="628"/>
      <c r="G632" s="628"/>
      <c r="H632" s="654"/>
      <c r="I632" s="654"/>
      <c r="J632" s="628"/>
      <c r="K632" s="570"/>
      <c r="L632" s="570"/>
      <c r="M632" s="632"/>
      <c r="N632" s="632"/>
      <c r="O632" s="632"/>
      <c r="P632" s="569"/>
      <c r="Q632" s="569"/>
    </row>
    <row r="633" spans="1:17" ht="38.25" customHeight="1">
      <c r="A633" s="628"/>
      <c r="B633" s="628"/>
      <c r="C633" s="628"/>
      <c r="D633" s="630"/>
      <c r="E633" s="629"/>
      <c r="F633" s="628"/>
      <c r="G633" s="628"/>
      <c r="H633" s="654"/>
      <c r="I633" s="654"/>
      <c r="J633" s="628"/>
      <c r="K633" s="570"/>
      <c r="L633" s="570"/>
      <c r="M633" s="632"/>
      <c r="N633" s="632"/>
      <c r="O633" s="632"/>
      <c r="P633" s="569"/>
      <c r="Q633" s="569"/>
    </row>
    <row r="634" spans="1:17" ht="38.25" customHeight="1">
      <c r="A634" s="628"/>
      <c r="B634" s="628"/>
      <c r="C634" s="628"/>
      <c r="D634" s="630"/>
      <c r="E634" s="629"/>
      <c r="F634" s="628"/>
      <c r="G634" s="628"/>
      <c r="H634" s="654"/>
      <c r="I634" s="654"/>
      <c r="J634" s="628"/>
      <c r="K634" s="570"/>
      <c r="L634" s="570"/>
      <c r="M634" s="632"/>
      <c r="N634" s="632"/>
      <c r="O634" s="632"/>
      <c r="P634" s="569"/>
      <c r="Q634" s="569"/>
    </row>
    <row r="635" spans="1:17" ht="38.25" customHeight="1">
      <c r="A635" s="628"/>
      <c r="B635" s="628"/>
      <c r="C635" s="628"/>
      <c r="D635" s="630"/>
      <c r="E635" s="629"/>
      <c r="F635" s="628"/>
      <c r="G635" s="628"/>
      <c r="H635" s="654"/>
      <c r="I635" s="654"/>
      <c r="J635" s="628"/>
      <c r="K635" s="570"/>
      <c r="L635" s="570"/>
      <c r="M635" s="632"/>
      <c r="N635" s="632"/>
      <c r="O635" s="632"/>
      <c r="P635" s="569"/>
      <c r="Q635" s="569"/>
    </row>
    <row r="636" spans="1:17" ht="38.25" customHeight="1">
      <c r="A636" s="628"/>
      <c r="B636" s="628"/>
      <c r="C636" s="628"/>
      <c r="D636" s="630"/>
      <c r="E636" s="629"/>
      <c r="F636" s="628"/>
      <c r="G636" s="628"/>
      <c r="H636" s="654"/>
      <c r="I636" s="654"/>
      <c r="J636" s="628"/>
      <c r="K636" s="570"/>
      <c r="L636" s="570"/>
      <c r="M636" s="632"/>
      <c r="N636" s="632"/>
      <c r="O636" s="632"/>
      <c r="P636" s="569"/>
      <c r="Q636" s="569"/>
    </row>
    <row r="637" spans="1:17" ht="38.25" customHeight="1">
      <c r="A637" s="628"/>
      <c r="B637" s="628"/>
      <c r="C637" s="628"/>
      <c r="D637" s="630"/>
      <c r="E637" s="629"/>
      <c r="F637" s="628"/>
      <c r="G637" s="628"/>
      <c r="H637" s="654"/>
      <c r="I637" s="654"/>
      <c r="J637" s="628"/>
      <c r="K637" s="570"/>
      <c r="L637" s="570"/>
      <c r="M637" s="632"/>
      <c r="N637" s="632"/>
      <c r="O637" s="632"/>
      <c r="P637" s="569"/>
      <c r="Q637" s="569"/>
    </row>
    <row r="638" spans="1:17" ht="38.25" customHeight="1">
      <c r="A638" s="628"/>
      <c r="B638" s="628"/>
      <c r="C638" s="628"/>
      <c r="D638" s="630"/>
      <c r="E638" s="629"/>
      <c r="F638" s="628"/>
      <c r="G638" s="628"/>
      <c r="H638" s="654"/>
      <c r="I638" s="654"/>
      <c r="J638" s="628"/>
      <c r="K638" s="570"/>
      <c r="L638" s="570"/>
      <c r="M638" s="632"/>
      <c r="N638" s="632"/>
      <c r="O638" s="632"/>
      <c r="P638" s="569"/>
      <c r="Q638" s="569"/>
    </row>
    <row r="639" spans="1:17" ht="38.25" customHeight="1">
      <c r="A639" s="628"/>
      <c r="B639" s="628"/>
      <c r="C639" s="628"/>
      <c r="D639" s="630"/>
      <c r="E639" s="629"/>
      <c r="F639" s="628"/>
      <c r="G639" s="628"/>
      <c r="H639" s="654"/>
      <c r="I639" s="654"/>
      <c r="J639" s="628"/>
      <c r="K639" s="570"/>
      <c r="L639" s="570"/>
      <c r="M639" s="632"/>
      <c r="N639" s="632"/>
      <c r="O639" s="632"/>
      <c r="P639" s="569"/>
      <c r="Q639" s="569"/>
    </row>
    <row r="640" spans="1:17" ht="38.25" customHeight="1">
      <c r="A640" s="628"/>
      <c r="B640" s="628"/>
      <c r="C640" s="628"/>
      <c r="D640" s="630"/>
      <c r="E640" s="629"/>
      <c r="F640" s="628"/>
      <c r="G640" s="628"/>
      <c r="H640" s="654"/>
      <c r="I640" s="654"/>
      <c r="J640" s="628"/>
      <c r="K640" s="570"/>
      <c r="L640" s="570"/>
      <c r="M640" s="632"/>
      <c r="N640" s="632"/>
      <c r="O640" s="632"/>
      <c r="P640" s="569"/>
      <c r="Q640" s="569"/>
    </row>
    <row r="641" spans="1:17" ht="38.25" customHeight="1">
      <c r="A641" s="628"/>
      <c r="B641" s="628"/>
      <c r="C641" s="628"/>
      <c r="D641" s="630"/>
      <c r="E641" s="629"/>
      <c r="F641" s="628"/>
      <c r="G641" s="628"/>
      <c r="H641" s="654"/>
      <c r="I641" s="654"/>
      <c r="J641" s="628"/>
      <c r="K641" s="570"/>
      <c r="L641" s="570"/>
      <c r="M641" s="632"/>
      <c r="N641" s="632"/>
      <c r="O641" s="632"/>
      <c r="P641" s="569"/>
      <c r="Q641" s="569"/>
    </row>
    <row r="642" spans="1:17" ht="38.25" customHeight="1">
      <c r="A642" s="628"/>
      <c r="B642" s="628"/>
      <c r="C642" s="628"/>
      <c r="D642" s="630"/>
      <c r="E642" s="629"/>
      <c r="F642" s="628"/>
      <c r="G642" s="628"/>
      <c r="H642" s="654"/>
      <c r="I642" s="654"/>
      <c r="J642" s="628"/>
      <c r="K642" s="570"/>
      <c r="L642" s="570"/>
      <c r="M642" s="632"/>
      <c r="N642" s="632"/>
      <c r="O642" s="632"/>
      <c r="P642" s="569"/>
      <c r="Q642" s="569"/>
    </row>
    <row r="643" spans="1:17" ht="38.25" customHeight="1">
      <c r="A643" s="628"/>
      <c r="B643" s="628"/>
      <c r="C643" s="628"/>
      <c r="D643" s="630"/>
      <c r="E643" s="629"/>
      <c r="F643" s="628"/>
      <c r="G643" s="628"/>
      <c r="H643" s="654"/>
      <c r="I643" s="654"/>
      <c r="J643" s="628"/>
      <c r="K643" s="570"/>
      <c r="L643" s="570"/>
      <c r="M643" s="632"/>
      <c r="N643" s="632"/>
      <c r="O643" s="632"/>
      <c r="P643" s="569"/>
      <c r="Q643" s="569"/>
    </row>
    <row r="644" spans="1:17" ht="38.25" customHeight="1">
      <c r="A644" s="628"/>
      <c r="B644" s="628"/>
      <c r="C644" s="628"/>
      <c r="D644" s="630"/>
      <c r="E644" s="629"/>
      <c r="F644" s="628"/>
      <c r="G644" s="628"/>
      <c r="H644" s="654"/>
      <c r="I644" s="654"/>
      <c r="J644" s="628"/>
      <c r="K644" s="570"/>
      <c r="L644" s="570"/>
      <c r="M644" s="632"/>
      <c r="N644" s="632"/>
      <c r="O644" s="632"/>
      <c r="P644" s="569"/>
      <c r="Q644" s="569"/>
    </row>
    <row r="645" spans="1:17" ht="38.25" customHeight="1">
      <c r="A645" s="628"/>
      <c r="B645" s="628"/>
      <c r="C645" s="628"/>
      <c r="D645" s="630"/>
      <c r="E645" s="629"/>
      <c r="F645" s="628"/>
      <c r="G645" s="628"/>
      <c r="H645" s="654"/>
      <c r="I645" s="654"/>
      <c r="J645" s="628"/>
      <c r="K645" s="570"/>
      <c r="L645" s="570"/>
      <c r="M645" s="632"/>
      <c r="N645" s="632"/>
      <c r="O645" s="632"/>
      <c r="P645" s="569"/>
      <c r="Q645" s="569"/>
    </row>
    <row r="646" spans="1:17" ht="38.25" customHeight="1">
      <c r="A646" s="628"/>
      <c r="B646" s="628"/>
      <c r="C646" s="628"/>
      <c r="D646" s="630"/>
      <c r="E646" s="629"/>
      <c r="F646" s="628"/>
      <c r="G646" s="628"/>
      <c r="H646" s="654"/>
      <c r="I646" s="654"/>
      <c r="J646" s="628"/>
      <c r="K646" s="570"/>
      <c r="L646" s="570"/>
      <c r="M646" s="632"/>
      <c r="N646" s="632"/>
      <c r="O646" s="632"/>
      <c r="P646" s="569"/>
      <c r="Q646" s="569"/>
    </row>
    <row r="647" spans="1:17" ht="38.25" customHeight="1">
      <c r="A647" s="628"/>
      <c r="B647" s="628"/>
      <c r="C647" s="628"/>
      <c r="D647" s="630"/>
      <c r="E647" s="629"/>
      <c r="F647" s="628"/>
      <c r="G647" s="628"/>
      <c r="H647" s="654"/>
      <c r="I647" s="654"/>
      <c r="J647" s="628"/>
      <c r="K647" s="570"/>
      <c r="L647" s="570"/>
      <c r="M647" s="632"/>
      <c r="N647" s="632"/>
      <c r="O647" s="632"/>
      <c r="P647" s="569"/>
      <c r="Q647" s="569"/>
    </row>
    <row r="648" spans="1:17" ht="38.25" customHeight="1">
      <c r="A648" s="628"/>
      <c r="B648" s="628"/>
      <c r="C648" s="628"/>
      <c r="D648" s="630"/>
      <c r="E648" s="629"/>
      <c r="F648" s="628"/>
      <c r="G648" s="628"/>
      <c r="H648" s="654"/>
      <c r="I648" s="654"/>
      <c r="J648" s="628"/>
      <c r="K648" s="570"/>
      <c r="L648" s="570"/>
      <c r="M648" s="632"/>
      <c r="N648" s="632"/>
      <c r="O648" s="632"/>
      <c r="P648" s="569"/>
      <c r="Q648" s="569"/>
    </row>
    <row r="649" spans="1:17" ht="38.25" customHeight="1">
      <c r="A649" s="628"/>
      <c r="B649" s="628"/>
      <c r="C649" s="628"/>
      <c r="D649" s="630"/>
      <c r="E649" s="629"/>
      <c r="F649" s="628"/>
      <c r="G649" s="628"/>
      <c r="H649" s="654"/>
      <c r="I649" s="654"/>
      <c r="J649" s="628"/>
      <c r="K649" s="570"/>
      <c r="L649" s="570"/>
      <c r="M649" s="632"/>
      <c r="N649" s="632"/>
      <c r="O649" s="632"/>
      <c r="P649" s="569"/>
      <c r="Q649" s="569"/>
    </row>
    <row r="650" spans="1:17" ht="38.25" customHeight="1">
      <c r="A650" s="628"/>
      <c r="B650" s="628"/>
      <c r="C650" s="628"/>
      <c r="D650" s="630"/>
      <c r="E650" s="629"/>
      <c r="F650" s="628"/>
      <c r="G650" s="628"/>
      <c r="H650" s="654"/>
      <c r="I650" s="654"/>
      <c r="J650" s="628"/>
      <c r="K650" s="570"/>
      <c r="L650" s="570"/>
      <c r="M650" s="632"/>
      <c r="N650" s="632"/>
      <c r="O650" s="632"/>
      <c r="P650" s="569"/>
      <c r="Q650" s="569"/>
    </row>
    <row r="651" spans="1:17" ht="38.25" customHeight="1">
      <c r="A651" s="628"/>
      <c r="B651" s="628"/>
      <c r="C651" s="628"/>
      <c r="D651" s="630"/>
      <c r="E651" s="629"/>
      <c r="F651" s="628"/>
      <c r="G651" s="628"/>
      <c r="H651" s="654"/>
      <c r="I651" s="654"/>
      <c r="J651" s="628"/>
      <c r="K651" s="570"/>
      <c r="L651" s="570"/>
      <c r="M651" s="632"/>
      <c r="N651" s="632"/>
      <c r="O651" s="632"/>
      <c r="P651" s="569"/>
      <c r="Q651" s="569"/>
    </row>
    <row r="652" spans="1:17" ht="38.25" customHeight="1">
      <c r="A652" s="628"/>
      <c r="B652" s="628"/>
      <c r="C652" s="628"/>
      <c r="D652" s="630"/>
      <c r="E652" s="629"/>
      <c r="F652" s="628"/>
      <c r="G652" s="628"/>
      <c r="H652" s="654"/>
      <c r="I652" s="654"/>
      <c r="J652" s="628"/>
      <c r="K652" s="570"/>
      <c r="L652" s="570"/>
      <c r="M652" s="632"/>
      <c r="N652" s="632"/>
      <c r="O652" s="632"/>
      <c r="P652" s="569"/>
      <c r="Q652" s="569"/>
    </row>
    <row r="653" spans="1:17" ht="38.25" customHeight="1">
      <c r="A653" s="628"/>
      <c r="B653" s="628"/>
      <c r="C653" s="628"/>
      <c r="D653" s="630"/>
      <c r="E653" s="629"/>
      <c r="F653" s="628"/>
      <c r="G653" s="628"/>
      <c r="H653" s="654"/>
      <c r="I653" s="654"/>
      <c r="J653" s="628"/>
      <c r="K653" s="570"/>
      <c r="L653" s="570"/>
      <c r="M653" s="632"/>
      <c r="N653" s="632"/>
      <c r="O653" s="632"/>
      <c r="P653" s="569"/>
      <c r="Q653" s="569"/>
    </row>
    <row r="654" spans="1:17" ht="38.25" customHeight="1">
      <c r="A654" s="628"/>
      <c r="B654" s="628"/>
      <c r="C654" s="628"/>
      <c r="D654" s="630"/>
      <c r="E654" s="629"/>
      <c r="F654" s="628"/>
      <c r="G654" s="628"/>
      <c r="H654" s="654"/>
      <c r="I654" s="654"/>
      <c r="J654" s="628"/>
      <c r="K654" s="570"/>
      <c r="L654" s="570"/>
      <c r="M654" s="632"/>
      <c r="N654" s="632"/>
      <c r="O654" s="632"/>
      <c r="P654" s="569"/>
      <c r="Q654" s="569"/>
    </row>
    <row r="655" spans="1:17" ht="38.25" customHeight="1">
      <c r="A655" s="628"/>
      <c r="B655" s="628"/>
      <c r="C655" s="628"/>
      <c r="D655" s="630"/>
      <c r="E655" s="629"/>
      <c r="F655" s="628"/>
      <c r="G655" s="628"/>
      <c r="H655" s="654"/>
      <c r="I655" s="654"/>
      <c r="J655" s="628"/>
      <c r="K655" s="570"/>
      <c r="L655" s="570"/>
      <c r="M655" s="632"/>
      <c r="N655" s="632"/>
      <c r="O655" s="632"/>
      <c r="P655" s="569"/>
      <c r="Q655" s="569"/>
    </row>
    <row r="656" spans="1:17" ht="38.25" customHeight="1">
      <c r="A656" s="628"/>
      <c r="B656" s="628"/>
      <c r="C656" s="628"/>
      <c r="D656" s="630"/>
      <c r="E656" s="629"/>
      <c r="F656" s="628"/>
      <c r="G656" s="628"/>
      <c r="H656" s="654"/>
      <c r="I656" s="654"/>
      <c r="J656" s="628"/>
      <c r="K656" s="570"/>
      <c r="L656" s="570"/>
      <c r="M656" s="632"/>
      <c r="N656" s="632"/>
      <c r="O656" s="632"/>
      <c r="P656" s="569"/>
      <c r="Q656" s="569"/>
    </row>
    <row r="657" spans="1:17" ht="38.25" customHeight="1">
      <c r="A657" s="628"/>
      <c r="B657" s="628"/>
      <c r="C657" s="628"/>
      <c r="D657" s="630"/>
      <c r="E657" s="629"/>
      <c r="F657" s="628"/>
      <c r="G657" s="628"/>
      <c r="H657" s="654"/>
      <c r="I657" s="654"/>
      <c r="J657" s="628"/>
      <c r="K657" s="570"/>
      <c r="L657" s="570"/>
      <c r="M657" s="632"/>
      <c r="N657" s="632"/>
      <c r="O657" s="632"/>
      <c r="P657" s="569"/>
      <c r="Q657" s="569"/>
    </row>
    <row r="658" spans="1:17" ht="38.25" customHeight="1">
      <c r="A658" s="628"/>
      <c r="B658" s="628"/>
      <c r="C658" s="628"/>
      <c r="D658" s="630"/>
      <c r="E658" s="629"/>
      <c r="F658" s="628"/>
      <c r="G658" s="628"/>
      <c r="H658" s="654"/>
      <c r="I658" s="654"/>
      <c r="J658" s="628"/>
      <c r="K658" s="570"/>
      <c r="L658" s="570"/>
      <c r="M658" s="632"/>
      <c r="N658" s="632"/>
      <c r="O658" s="632"/>
      <c r="P658" s="569"/>
      <c r="Q658" s="569"/>
    </row>
    <row r="659" spans="1:17" ht="38.25" customHeight="1">
      <c r="A659" s="628"/>
      <c r="B659" s="628"/>
      <c r="C659" s="628"/>
      <c r="D659" s="630"/>
      <c r="E659" s="629"/>
      <c r="F659" s="628"/>
      <c r="G659" s="628"/>
      <c r="H659" s="654"/>
      <c r="I659" s="654"/>
      <c r="J659" s="628"/>
      <c r="K659" s="570"/>
      <c r="L659" s="570"/>
      <c r="M659" s="632"/>
      <c r="N659" s="632"/>
      <c r="O659" s="632"/>
      <c r="P659" s="569"/>
      <c r="Q659" s="569"/>
    </row>
    <row r="660" spans="1:17" ht="38.25" customHeight="1">
      <c r="A660" s="628"/>
      <c r="B660" s="628"/>
      <c r="C660" s="628"/>
      <c r="D660" s="630"/>
      <c r="E660" s="629"/>
      <c r="F660" s="628"/>
      <c r="G660" s="628"/>
      <c r="H660" s="654"/>
      <c r="I660" s="654"/>
      <c r="J660" s="628"/>
      <c r="K660" s="570"/>
      <c r="L660" s="570"/>
      <c r="M660" s="632"/>
      <c r="N660" s="632"/>
      <c r="O660" s="632"/>
      <c r="P660" s="569"/>
      <c r="Q660" s="569"/>
    </row>
    <row r="661" spans="1:17" ht="38.25" customHeight="1">
      <c r="A661" s="628"/>
      <c r="B661" s="628"/>
      <c r="C661" s="628"/>
      <c r="D661" s="630"/>
      <c r="E661" s="629"/>
      <c r="F661" s="628"/>
      <c r="G661" s="628"/>
      <c r="H661" s="654"/>
      <c r="I661" s="654"/>
      <c r="J661" s="628"/>
      <c r="K661" s="570"/>
      <c r="L661" s="570"/>
      <c r="M661" s="632"/>
      <c r="N661" s="632"/>
      <c r="O661" s="632"/>
      <c r="P661" s="569"/>
      <c r="Q661" s="569"/>
    </row>
    <row r="662" spans="1:17" ht="38.25" customHeight="1">
      <c r="A662" s="628"/>
      <c r="B662" s="628"/>
      <c r="C662" s="628"/>
      <c r="D662" s="630"/>
      <c r="E662" s="629"/>
      <c r="F662" s="628"/>
      <c r="G662" s="628"/>
      <c r="H662" s="654"/>
      <c r="I662" s="654"/>
      <c r="J662" s="628"/>
      <c r="K662" s="570"/>
      <c r="L662" s="570"/>
      <c r="M662" s="632"/>
      <c r="N662" s="632"/>
      <c r="O662" s="632"/>
      <c r="P662" s="569"/>
      <c r="Q662" s="569"/>
    </row>
    <row r="663" spans="1:17" ht="38.25" customHeight="1">
      <c r="A663" s="628"/>
      <c r="B663" s="628"/>
      <c r="C663" s="628"/>
      <c r="D663" s="630"/>
      <c r="E663" s="629"/>
      <c r="F663" s="628"/>
      <c r="G663" s="628"/>
      <c r="H663" s="654"/>
      <c r="I663" s="654"/>
      <c r="J663" s="628"/>
      <c r="K663" s="570"/>
      <c r="L663" s="570"/>
      <c r="M663" s="632"/>
      <c r="N663" s="632"/>
      <c r="O663" s="632"/>
      <c r="P663" s="569"/>
      <c r="Q663" s="569"/>
    </row>
    <row r="664" spans="1:17" ht="38.25" customHeight="1">
      <c r="A664" s="628"/>
      <c r="B664" s="628"/>
      <c r="C664" s="628"/>
      <c r="D664" s="630"/>
      <c r="E664" s="629"/>
      <c r="F664" s="628"/>
      <c r="G664" s="628"/>
      <c r="H664" s="654"/>
      <c r="I664" s="654"/>
      <c r="J664" s="628"/>
      <c r="K664" s="570"/>
      <c r="L664" s="570"/>
      <c r="M664" s="632"/>
      <c r="N664" s="632"/>
      <c r="O664" s="632"/>
      <c r="P664" s="569"/>
      <c r="Q664" s="569"/>
    </row>
    <row r="665" spans="1:17" ht="38.25" customHeight="1">
      <c r="A665" s="628"/>
      <c r="B665" s="628"/>
      <c r="C665" s="628"/>
      <c r="D665" s="630"/>
      <c r="E665" s="629"/>
      <c r="F665" s="628"/>
      <c r="G665" s="628"/>
      <c r="H665" s="654"/>
      <c r="I665" s="654"/>
      <c r="J665" s="628"/>
      <c r="K665" s="570"/>
      <c r="L665" s="570"/>
      <c r="M665" s="632"/>
      <c r="N665" s="632"/>
      <c r="O665" s="632"/>
      <c r="P665" s="569"/>
      <c r="Q665" s="569"/>
    </row>
    <row r="666" spans="1:17" ht="38.25" customHeight="1">
      <c r="A666" s="628"/>
      <c r="B666" s="628"/>
      <c r="C666" s="628"/>
      <c r="D666" s="630"/>
      <c r="E666" s="629"/>
      <c r="F666" s="628"/>
      <c r="G666" s="628"/>
      <c r="H666" s="654"/>
      <c r="I666" s="654"/>
      <c r="J666" s="628"/>
      <c r="K666" s="570"/>
      <c r="L666" s="570"/>
      <c r="M666" s="632"/>
      <c r="N666" s="632"/>
      <c r="O666" s="632"/>
      <c r="P666" s="569"/>
      <c r="Q666" s="569"/>
    </row>
    <row r="667" spans="1:17" ht="38.25" customHeight="1">
      <c r="A667" s="628"/>
      <c r="B667" s="628"/>
      <c r="C667" s="628"/>
      <c r="D667" s="630"/>
      <c r="E667" s="629"/>
      <c r="F667" s="628"/>
      <c r="G667" s="628"/>
      <c r="H667" s="654"/>
      <c r="I667" s="654"/>
      <c r="J667" s="628"/>
      <c r="K667" s="570"/>
      <c r="L667" s="570"/>
      <c r="M667" s="632"/>
      <c r="N667" s="632"/>
      <c r="O667" s="632"/>
      <c r="P667" s="569"/>
      <c r="Q667" s="569"/>
    </row>
    <row r="668" spans="1:17" ht="38.25" customHeight="1">
      <c r="A668" s="628"/>
      <c r="B668" s="628"/>
      <c r="C668" s="628"/>
      <c r="D668" s="630"/>
      <c r="E668" s="629"/>
      <c r="F668" s="628"/>
      <c r="G668" s="628"/>
      <c r="H668" s="654"/>
      <c r="I668" s="654"/>
      <c r="J668" s="628"/>
      <c r="K668" s="570"/>
      <c r="L668" s="570"/>
      <c r="M668" s="632"/>
      <c r="N668" s="632"/>
      <c r="O668" s="632"/>
      <c r="P668" s="569"/>
      <c r="Q668" s="569"/>
    </row>
    <row r="669" spans="1:17" ht="38.25" customHeight="1">
      <c r="A669" s="628"/>
      <c r="B669" s="628"/>
      <c r="C669" s="628"/>
      <c r="D669" s="630"/>
      <c r="E669" s="629"/>
      <c r="F669" s="628"/>
      <c r="G669" s="628"/>
      <c r="H669" s="654"/>
      <c r="I669" s="654"/>
      <c r="J669" s="628"/>
      <c r="K669" s="570"/>
      <c r="L669" s="570"/>
      <c r="M669" s="632"/>
      <c r="N669" s="632"/>
      <c r="O669" s="632"/>
      <c r="P669" s="569"/>
      <c r="Q669" s="569"/>
    </row>
    <row r="670" spans="1:17" ht="38.25" customHeight="1">
      <c r="A670" s="628"/>
      <c r="B670" s="628"/>
      <c r="C670" s="628"/>
      <c r="D670" s="630"/>
      <c r="E670" s="629"/>
      <c r="F670" s="628"/>
      <c r="G670" s="628"/>
      <c r="H670" s="654"/>
      <c r="I670" s="654"/>
      <c r="J670" s="628"/>
      <c r="K670" s="570"/>
      <c r="L670" s="570"/>
      <c r="M670" s="632"/>
      <c r="N670" s="632"/>
      <c r="O670" s="632"/>
      <c r="P670" s="569"/>
      <c r="Q670" s="569"/>
    </row>
    <row r="671" spans="1:17" ht="38.25" customHeight="1">
      <c r="A671" s="628"/>
      <c r="B671" s="628"/>
      <c r="C671" s="628"/>
      <c r="D671" s="630"/>
      <c r="E671" s="629"/>
      <c r="F671" s="628"/>
      <c r="G671" s="628"/>
      <c r="H671" s="654"/>
      <c r="I671" s="654"/>
      <c r="J671" s="628"/>
      <c r="K671" s="570"/>
      <c r="L671" s="570"/>
      <c r="M671" s="632"/>
      <c r="N671" s="632"/>
      <c r="O671" s="632"/>
      <c r="P671" s="569"/>
      <c r="Q671" s="569"/>
    </row>
    <row r="672" spans="1:17" ht="38.25" customHeight="1">
      <c r="A672" s="628"/>
      <c r="B672" s="628"/>
      <c r="C672" s="628"/>
      <c r="D672" s="630"/>
      <c r="E672" s="629"/>
      <c r="F672" s="628"/>
      <c r="G672" s="628"/>
      <c r="H672" s="654"/>
      <c r="I672" s="654"/>
      <c r="J672" s="628"/>
      <c r="K672" s="570"/>
      <c r="L672" s="570"/>
      <c r="M672" s="632"/>
      <c r="N672" s="632"/>
      <c r="O672" s="632"/>
      <c r="P672" s="569"/>
      <c r="Q672" s="569"/>
    </row>
    <row r="673" spans="1:17" ht="38.25" customHeight="1">
      <c r="A673" s="628"/>
      <c r="B673" s="628"/>
      <c r="C673" s="628"/>
      <c r="D673" s="630"/>
      <c r="E673" s="629"/>
      <c r="F673" s="628"/>
      <c r="G673" s="628"/>
      <c r="H673" s="654"/>
      <c r="I673" s="654"/>
      <c r="J673" s="628"/>
      <c r="K673" s="570"/>
      <c r="L673" s="570"/>
      <c r="M673" s="632"/>
      <c r="N673" s="632"/>
      <c r="O673" s="632"/>
      <c r="P673" s="569"/>
      <c r="Q673" s="569"/>
    </row>
    <row r="674" spans="1:17" ht="38.25" customHeight="1">
      <c r="A674" s="628"/>
      <c r="B674" s="628"/>
      <c r="C674" s="628"/>
      <c r="D674" s="630"/>
      <c r="E674" s="629"/>
      <c r="F674" s="628"/>
      <c r="G674" s="628"/>
      <c r="H674" s="654"/>
      <c r="I674" s="654"/>
      <c r="J674" s="628"/>
      <c r="K674" s="570"/>
      <c r="L674" s="570"/>
      <c r="M674" s="632"/>
      <c r="N674" s="632"/>
      <c r="O674" s="632"/>
      <c r="P674" s="569"/>
      <c r="Q674" s="569"/>
    </row>
    <row r="675" spans="1:17" ht="38.25" customHeight="1">
      <c r="A675" s="628"/>
      <c r="B675" s="628"/>
      <c r="C675" s="628"/>
      <c r="D675" s="630"/>
      <c r="E675" s="629"/>
      <c r="F675" s="628"/>
      <c r="G675" s="628"/>
      <c r="H675" s="654"/>
      <c r="I675" s="654"/>
      <c r="J675" s="628"/>
      <c r="K675" s="570"/>
      <c r="L675" s="570"/>
      <c r="M675" s="632"/>
      <c r="N675" s="632"/>
      <c r="O675" s="632"/>
      <c r="P675" s="569"/>
      <c r="Q675" s="569"/>
    </row>
    <row r="676" spans="1:17" ht="38.25" customHeight="1">
      <c r="A676" s="628"/>
      <c r="B676" s="628"/>
      <c r="C676" s="628"/>
      <c r="D676" s="630"/>
      <c r="E676" s="629"/>
      <c r="F676" s="628"/>
      <c r="G676" s="628"/>
      <c r="H676" s="654"/>
      <c r="I676" s="654"/>
      <c r="J676" s="628"/>
      <c r="K676" s="570"/>
      <c r="L676" s="570"/>
      <c r="M676" s="632"/>
      <c r="N676" s="632"/>
      <c r="O676" s="632"/>
      <c r="P676" s="569"/>
      <c r="Q676" s="569"/>
    </row>
    <row r="677" spans="1:17" ht="38.25" customHeight="1">
      <c r="A677" s="628"/>
      <c r="B677" s="628"/>
      <c r="C677" s="628"/>
      <c r="D677" s="630"/>
      <c r="E677" s="629"/>
      <c r="F677" s="628"/>
      <c r="G677" s="628"/>
      <c r="H677" s="654"/>
      <c r="I677" s="654"/>
      <c r="J677" s="628"/>
      <c r="K677" s="570"/>
      <c r="L677" s="570"/>
      <c r="M677" s="632"/>
      <c r="N677" s="632"/>
      <c r="O677" s="632"/>
      <c r="P677" s="569"/>
      <c r="Q677" s="569"/>
    </row>
    <row r="678" spans="1:17" ht="38.25" customHeight="1">
      <c r="A678" s="628"/>
      <c r="B678" s="628"/>
      <c r="C678" s="628"/>
      <c r="D678" s="630"/>
      <c r="E678" s="629"/>
      <c r="F678" s="628"/>
      <c r="G678" s="628"/>
      <c r="H678" s="654"/>
      <c r="I678" s="654"/>
      <c r="J678" s="628"/>
      <c r="K678" s="570"/>
      <c r="L678" s="570"/>
      <c r="M678" s="632"/>
      <c r="N678" s="632"/>
      <c r="O678" s="632"/>
      <c r="P678" s="569"/>
      <c r="Q678" s="569"/>
    </row>
    <row r="679" spans="1:17" ht="38.25" customHeight="1">
      <c r="A679" s="628"/>
      <c r="B679" s="628"/>
      <c r="C679" s="628"/>
      <c r="D679" s="630"/>
      <c r="E679" s="629"/>
      <c r="F679" s="628"/>
      <c r="G679" s="628"/>
      <c r="H679" s="654"/>
      <c r="I679" s="654"/>
      <c r="J679" s="628"/>
      <c r="K679" s="570"/>
      <c r="L679" s="570"/>
      <c r="M679" s="632"/>
      <c r="N679" s="632"/>
      <c r="O679" s="632"/>
      <c r="P679" s="569"/>
      <c r="Q679" s="569"/>
    </row>
    <row r="680" spans="1:17" ht="38.25" customHeight="1">
      <c r="A680" s="628"/>
      <c r="B680" s="628"/>
      <c r="C680" s="628"/>
      <c r="D680" s="630"/>
      <c r="E680" s="629"/>
      <c r="F680" s="628"/>
      <c r="G680" s="628"/>
      <c r="H680" s="654"/>
      <c r="I680" s="654"/>
      <c r="J680" s="628"/>
      <c r="K680" s="570"/>
      <c r="L680" s="570"/>
      <c r="M680" s="632"/>
      <c r="N680" s="632"/>
      <c r="O680" s="632"/>
      <c r="P680" s="569"/>
      <c r="Q680" s="569"/>
    </row>
    <row r="681" spans="1:17" ht="38.25" customHeight="1">
      <c r="A681" s="628"/>
      <c r="B681" s="628"/>
      <c r="C681" s="628"/>
      <c r="D681" s="630"/>
      <c r="E681" s="629"/>
      <c r="F681" s="628"/>
      <c r="G681" s="628"/>
      <c r="H681" s="654"/>
      <c r="I681" s="654"/>
      <c r="J681" s="628"/>
      <c r="K681" s="570"/>
      <c r="L681" s="570"/>
      <c r="M681" s="632"/>
      <c r="N681" s="632"/>
      <c r="O681" s="632"/>
      <c r="P681" s="569"/>
      <c r="Q681" s="569"/>
    </row>
    <row r="682" spans="1:17" ht="38.25" customHeight="1">
      <c r="A682" s="628"/>
      <c r="B682" s="628"/>
      <c r="C682" s="628"/>
      <c r="D682" s="630"/>
      <c r="E682" s="629"/>
      <c r="F682" s="628"/>
      <c r="G682" s="628"/>
      <c r="H682" s="654"/>
      <c r="I682" s="654"/>
      <c r="J682" s="628"/>
      <c r="K682" s="570"/>
      <c r="L682" s="570"/>
      <c r="M682" s="632"/>
      <c r="N682" s="632"/>
      <c r="O682" s="632"/>
      <c r="P682" s="569"/>
      <c r="Q682" s="569"/>
    </row>
    <row r="683" spans="1:17" ht="38.25" customHeight="1">
      <c r="A683" s="628"/>
      <c r="B683" s="628"/>
      <c r="C683" s="628"/>
      <c r="D683" s="630"/>
      <c r="E683" s="629"/>
      <c r="F683" s="628"/>
      <c r="G683" s="628"/>
      <c r="H683" s="654"/>
      <c r="I683" s="654"/>
      <c r="J683" s="628"/>
      <c r="K683" s="570"/>
      <c r="L683" s="570"/>
      <c r="M683" s="632"/>
      <c r="N683" s="632"/>
      <c r="O683" s="632"/>
      <c r="P683" s="569"/>
      <c r="Q683" s="569"/>
    </row>
    <row r="684" spans="1:17" ht="38.25" customHeight="1">
      <c r="A684" s="628"/>
      <c r="B684" s="628"/>
      <c r="C684" s="628"/>
      <c r="D684" s="630"/>
      <c r="E684" s="629"/>
      <c r="F684" s="628"/>
      <c r="G684" s="628"/>
      <c r="H684" s="654"/>
      <c r="I684" s="654"/>
      <c r="J684" s="628"/>
      <c r="K684" s="570"/>
      <c r="L684" s="570"/>
      <c r="M684" s="632"/>
      <c r="N684" s="632"/>
      <c r="O684" s="632"/>
      <c r="P684" s="569"/>
      <c r="Q684" s="569"/>
    </row>
    <row r="685" spans="1:17" ht="38.25" customHeight="1">
      <c r="A685" s="628"/>
      <c r="B685" s="628"/>
      <c r="C685" s="628"/>
      <c r="D685" s="630"/>
      <c r="E685" s="629"/>
      <c r="F685" s="628"/>
      <c r="G685" s="628"/>
      <c r="H685" s="654"/>
      <c r="I685" s="654"/>
      <c r="J685" s="628"/>
      <c r="K685" s="570"/>
      <c r="L685" s="570"/>
      <c r="M685" s="632"/>
      <c r="N685" s="632"/>
      <c r="O685" s="632"/>
      <c r="P685" s="569"/>
      <c r="Q685" s="569"/>
    </row>
    <row r="686" spans="1:17" ht="38.25" customHeight="1">
      <c r="A686" s="628"/>
      <c r="B686" s="628"/>
      <c r="C686" s="628"/>
      <c r="D686" s="630"/>
      <c r="E686" s="629"/>
      <c r="F686" s="628"/>
      <c r="G686" s="628"/>
      <c r="H686" s="654"/>
      <c r="I686" s="654"/>
      <c r="J686" s="628"/>
      <c r="K686" s="570"/>
      <c r="L686" s="570"/>
      <c r="M686" s="632"/>
      <c r="N686" s="632"/>
      <c r="O686" s="632"/>
      <c r="P686" s="569"/>
      <c r="Q686" s="569"/>
    </row>
    <row r="687" spans="1:17" ht="38.25" customHeight="1">
      <c r="A687" s="628"/>
      <c r="B687" s="628"/>
      <c r="C687" s="628"/>
      <c r="D687" s="630"/>
      <c r="E687" s="629"/>
      <c r="F687" s="628"/>
      <c r="G687" s="628"/>
      <c r="H687" s="654"/>
      <c r="I687" s="654"/>
      <c r="J687" s="628"/>
      <c r="K687" s="570"/>
      <c r="L687" s="570"/>
      <c r="M687" s="632"/>
      <c r="N687" s="632"/>
      <c r="O687" s="632"/>
      <c r="P687" s="569"/>
      <c r="Q687" s="569"/>
    </row>
    <row r="688" spans="1:17" ht="38.25" customHeight="1">
      <c r="A688" s="628"/>
      <c r="B688" s="628"/>
      <c r="C688" s="628"/>
      <c r="D688" s="630"/>
      <c r="E688" s="629"/>
      <c r="F688" s="628"/>
      <c r="G688" s="628"/>
      <c r="H688" s="654"/>
      <c r="I688" s="654"/>
      <c r="J688" s="628"/>
      <c r="K688" s="570"/>
      <c r="L688" s="570"/>
      <c r="M688" s="632"/>
      <c r="N688" s="632"/>
      <c r="O688" s="632"/>
      <c r="P688" s="569"/>
      <c r="Q688" s="569"/>
    </row>
    <row r="689" spans="1:17" ht="38.25" customHeight="1">
      <c r="A689" s="628"/>
      <c r="B689" s="628"/>
      <c r="C689" s="628"/>
      <c r="D689" s="630"/>
      <c r="E689" s="629"/>
      <c r="F689" s="628"/>
      <c r="G689" s="628"/>
      <c r="H689" s="654"/>
      <c r="I689" s="654"/>
      <c r="J689" s="628"/>
      <c r="K689" s="570"/>
      <c r="L689" s="570"/>
      <c r="M689" s="632"/>
      <c r="N689" s="632"/>
      <c r="O689" s="632"/>
      <c r="P689" s="569"/>
      <c r="Q689" s="569"/>
    </row>
    <row r="690" spans="1:17" ht="38.25" customHeight="1">
      <c r="A690" s="628"/>
      <c r="B690" s="628"/>
      <c r="C690" s="628"/>
      <c r="D690" s="630"/>
      <c r="E690" s="629"/>
      <c r="F690" s="628"/>
      <c r="G690" s="628"/>
      <c r="H690" s="654"/>
      <c r="I690" s="654"/>
      <c r="J690" s="628"/>
      <c r="K690" s="570"/>
      <c r="L690" s="570"/>
      <c r="M690" s="632"/>
      <c r="N690" s="632"/>
      <c r="O690" s="632"/>
      <c r="P690" s="569"/>
      <c r="Q690" s="569"/>
    </row>
    <row r="691" spans="1:17" ht="38.25" customHeight="1">
      <c r="A691" s="628"/>
      <c r="B691" s="628"/>
      <c r="C691" s="628"/>
      <c r="D691" s="630"/>
      <c r="E691" s="629"/>
      <c r="F691" s="628"/>
      <c r="G691" s="628"/>
      <c r="H691" s="654"/>
      <c r="I691" s="654"/>
      <c r="J691" s="628"/>
      <c r="K691" s="570"/>
      <c r="L691" s="570"/>
      <c r="M691" s="632"/>
      <c r="N691" s="632"/>
      <c r="O691" s="632"/>
      <c r="P691" s="569"/>
      <c r="Q691" s="569"/>
    </row>
    <row r="692" spans="1:17" ht="38.25" customHeight="1">
      <c r="A692" s="628"/>
      <c r="B692" s="628"/>
      <c r="C692" s="628"/>
      <c r="D692" s="630"/>
      <c r="E692" s="629"/>
      <c r="F692" s="628"/>
      <c r="G692" s="628"/>
      <c r="H692" s="654"/>
      <c r="I692" s="654"/>
      <c r="J692" s="628"/>
      <c r="K692" s="570"/>
      <c r="L692" s="570"/>
      <c r="M692" s="632"/>
      <c r="N692" s="632"/>
      <c r="O692" s="632"/>
      <c r="P692" s="569"/>
      <c r="Q692" s="569"/>
    </row>
    <row r="693" spans="1:17" ht="38.25" customHeight="1">
      <c r="A693" s="628"/>
      <c r="B693" s="628"/>
      <c r="C693" s="628"/>
      <c r="D693" s="630"/>
      <c r="E693" s="629"/>
      <c r="F693" s="628"/>
      <c r="G693" s="628"/>
      <c r="H693" s="654"/>
      <c r="I693" s="654"/>
      <c r="J693" s="628"/>
      <c r="K693" s="570"/>
      <c r="L693" s="570"/>
      <c r="M693" s="632"/>
      <c r="N693" s="632"/>
      <c r="O693" s="632"/>
      <c r="P693" s="569"/>
      <c r="Q693" s="569"/>
    </row>
    <row r="694" spans="1:17" ht="38.25" customHeight="1">
      <c r="A694" s="628"/>
      <c r="B694" s="628"/>
      <c r="C694" s="628"/>
      <c r="D694" s="630"/>
      <c r="E694" s="629"/>
      <c r="F694" s="628"/>
      <c r="G694" s="628"/>
      <c r="H694" s="654"/>
      <c r="I694" s="654"/>
      <c r="J694" s="628"/>
      <c r="K694" s="570"/>
      <c r="L694" s="570"/>
      <c r="M694" s="632"/>
      <c r="N694" s="632"/>
      <c r="O694" s="632"/>
      <c r="P694" s="569"/>
      <c r="Q694" s="569"/>
    </row>
    <row r="695" spans="1:17" ht="38.25" customHeight="1">
      <c r="A695" s="628"/>
      <c r="B695" s="628"/>
      <c r="C695" s="628"/>
      <c r="D695" s="630"/>
      <c r="E695" s="629"/>
      <c r="F695" s="628"/>
      <c r="G695" s="628"/>
      <c r="H695" s="654"/>
      <c r="I695" s="654"/>
      <c r="J695" s="628"/>
      <c r="K695" s="570"/>
      <c r="L695" s="570"/>
      <c r="M695" s="632"/>
      <c r="N695" s="632"/>
      <c r="O695" s="632"/>
      <c r="P695" s="569"/>
      <c r="Q695" s="569"/>
    </row>
    <row r="696" spans="1:17" ht="38.25" customHeight="1">
      <c r="A696" s="628"/>
      <c r="B696" s="628"/>
      <c r="C696" s="628"/>
      <c r="D696" s="630"/>
      <c r="E696" s="629"/>
      <c r="F696" s="628"/>
      <c r="G696" s="628"/>
      <c r="H696" s="654"/>
      <c r="I696" s="654"/>
      <c r="J696" s="628"/>
      <c r="K696" s="570"/>
      <c r="L696" s="570"/>
      <c r="M696" s="632"/>
      <c r="N696" s="632"/>
      <c r="O696" s="632"/>
      <c r="P696" s="569"/>
      <c r="Q696" s="569"/>
    </row>
    <row r="697" spans="1:17" ht="38.25" customHeight="1">
      <c r="A697" s="628"/>
      <c r="B697" s="628"/>
      <c r="C697" s="628"/>
      <c r="D697" s="630"/>
      <c r="E697" s="629"/>
      <c r="F697" s="628"/>
      <c r="G697" s="628"/>
      <c r="H697" s="654"/>
      <c r="I697" s="654"/>
      <c r="J697" s="628"/>
      <c r="K697" s="570"/>
      <c r="L697" s="570"/>
      <c r="M697" s="632"/>
      <c r="N697" s="632"/>
      <c r="O697" s="632"/>
      <c r="P697" s="569"/>
      <c r="Q697" s="569"/>
    </row>
    <row r="698" spans="1:17" ht="38.25" customHeight="1">
      <c r="A698" s="628"/>
      <c r="B698" s="628"/>
      <c r="C698" s="628"/>
      <c r="D698" s="630"/>
      <c r="E698" s="629"/>
      <c r="F698" s="628"/>
      <c r="G698" s="628"/>
      <c r="H698" s="654"/>
      <c r="I698" s="654"/>
      <c r="J698" s="628"/>
      <c r="K698" s="570"/>
      <c r="L698" s="570"/>
      <c r="M698" s="632"/>
      <c r="N698" s="632"/>
      <c r="O698" s="632"/>
      <c r="P698" s="569"/>
      <c r="Q698" s="569"/>
    </row>
    <row r="699" spans="1:17" ht="38.25" customHeight="1">
      <c r="A699" s="628"/>
      <c r="B699" s="628"/>
      <c r="C699" s="628"/>
      <c r="D699" s="630"/>
      <c r="E699" s="629"/>
      <c r="F699" s="628"/>
      <c r="G699" s="628"/>
      <c r="H699" s="654"/>
      <c r="I699" s="654"/>
      <c r="J699" s="628"/>
      <c r="K699" s="570"/>
      <c r="L699" s="570"/>
      <c r="M699" s="632"/>
      <c r="N699" s="632"/>
      <c r="O699" s="632"/>
      <c r="P699" s="569"/>
      <c r="Q699" s="569"/>
    </row>
    <row r="700" spans="1:17" ht="38.25" customHeight="1">
      <c r="A700" s="628"/>
      <c r="B700" s="628"/>
      <c r="C700" s="628"/>
      <c r="D700" s="630"/>
      <c r="E700" s="629"/>
      <c r="F700" s="628"/>
      <c r="G700" s="628"/>
      <c r="H700" s="654"/>
      <c r="I700" s="654"/>
      <c r="J700" s="628"/>
      <c r="K700" s="570"/>
      <c r="L700" s="570"/>
      <c r="M700" s="632"/>
      <c r="N700" s="632"/>
      <c r="O700" s="632"/>
      <c r="P700" s="569"/>
      <c r="Q700" s="569"/>
    </row>
    <row r="701" spans="1:17" ht="38.25" customHeight="1">
      <c r="A701" s="628"/>
      <c r="B701" s="628"/>
      <c r="C701" s="628"/>
      <c r="D701" s="630"/>
      <c r="E701" s="629"/>
      <c r="F701" s="628"/>
      <c r="G701" s="628"/>
      <c r="H701" s="654"/>
      <c r="I701" s="654"/>
      <c r="J701" s="628"/>
      <c r="K701" s="570"/>
      <c r="L701" s="570"/>
      <c r="M701" s="632"/>
      <c r="N701" s="632"/>
      <c r="O701" s="632"/>
      <c r="P701" s="569"/>
      <c r="Q701" s="569"/>
    </row>
    <row r="702" spans="1:17" ht="38.25" customHeight="1">
      <c r="A702" s="628"/>
      <c r="B702" s="628"/>
      <c r="C702" s="628"/>
      <c r="D702" s="630"/>
      <c r="E702" s="629"/>
      <c r="F702" s="628"/>
      <c r="G702" s="628"/>
      <c r="H702" s="654"/>
      <c r="I702" s="654"/>
      <c r="J702" s="628"/>
      <c r="K702" s="570"/>
      <c r="L702" s="570"/>
      <c r="M702" s="632"/>
      <c r="N702" s="632"/>
      <c r="O702" s="632"/>
      <c r="P702" s="569"/>
      <c r="Q702" s="569"/>
    </row>
    <row r="703" spans="1:17" ht="38.25" customHeight="1">
      <c r="A703" s="628"/>
      <c r="B703" s="628"/>
      <c r="C703" s="628"/>
      <c r="D703" s="630"/>
      <c r="E703" s="629"/>
      <c r="F703" s="628"/>
      <c r="G703" s="628"/>
      <c r="H703" s="654"/>
      <c r="I703" s="654"/>
      <c r="J703" s="628"/>
      <c r="K703" s="570"/>
      <c r="L703" s="570"/>
      <c r="M703" s="632"/>
      <c r="N703" s="632"/>
      <c r="O703" s="632"/>
      <c r="P703" s="569"/>
      <c r="Q703" s="569"/>
    </row>
    <row r="704" spans="1:17" ht="38.25" customHeight="1">
      <c r="A704" s="628"/>
      <c r="B704" s="628"/>
      <c r="C704" s="628"/>
      <c r="D704" s="630"/>
      <c r="E704" s="629"/>
      <c r="F704" s="628"/>
      <c r="G704" s="628"/>
      <c r="H704" s="654"/>
      <c r="I704" s="654"/>
      <c r="J704" s="628"/>
      <c r="K704" s="570"/>
      <c r="L704" s="570"/>
      <c r="M704" s="632"/>
      <c r="N704" s="632"/>
      <c r="O704" s="632"/>
      <c r="P704" s="569"/>
      <c r="Q704" s="569"/>
    </row>
    <row r="705" spans="1:17" ht="38.25" customHeight="1">
      <c r="A705" s="628"/>
      <c r="B705" s="628"/>
      <c r="C705" s="628"/>
      <c r="D705" s="630"/>
      <c r="E705" s="629"/>
      <c r="F705" s="628"/>
      <c r="G705" s="628"/>
      <c r="H705" s="654"/>
      <c r="I705" s="654"/>
      <c r="J705" s="628"/>
      <c r="K705" s="570"/>
      <c r="L705" s="570"/>
      <c r="M705" s="632"/>
      <c r="N705" s="632"/>
      <c r="O705" s="632"/>
      <c r="P705" s="569"/>
      <c r="Q705" s="569"/>
    </row>
    <row r="706" spans="1:17" ht="38.25" customHeight="1">
      <c r="A706" s="628"/>
      <c r="B706" s="628"/>
      <c r="C706" s="628"/>
      <c r="D706" s="630"/>
      <c r="E706" s="629"/>
      <c r="F706" s="628"/>
      <c r="G706" s="628"/>
      <c r="H706" s="654"/>
      <c r="I706" s="654"/>
      <c r="J706" s="628"/>
      <c r="K706" s="570"/>
      <c r="L706" s="570"/>
      <c r="M706" s="632"/>
      <c r="N706" s="632"/>
      <c r="O706" s="632"/>
      <c r="P706" s="569"/>
      <c r="Q706" s="569"/>
    </row>
    <row r="707" spans="1:17" ht="38.25" customHeight="1">
      <c r="A707" s="628"/>
      <c r="B707" s="628"/>
      <c r="C707" s="628"/>
      <c r="D707" s="630"/>
      <c r="E707" s="629"/>
      <c r="F707" s="628"/>
      <c r="G707" s="628"/>
      <c r="H707" s="654"/>
      <c r="I707" s="654"/>
      <c r="J707" s="628"/>
      <c r="K707" s="570"/>
      <c r="L707" s="570"/>
      <c r="M707" s="632"/>
      <c r="N707" s="632"/>
      <c r="O707" s="632"/>
      <c r="P707" s="569"/>
      <c r="Q707" s="569"/>
    </row>
    <row r="708" spans="1:17" ht="38.25" customHeight="1">
      <c r="A708" s="628"/>
      <c r="B708" s="628"/>
      <c r="C708" s="628"/>
      <c r="D708" s="630"/>
      <c r="E708" s="629"/>
      <c r="F708" s="628"/>
      <c r="G708" s="628"/>
      <c r="H708" s="654"/>
      <c r="I708" s="654"/>
      <c r="J708" s="628"/>
      <c r="K708" s="570"/>
      <c r="L708" s="570"/>
      <c r="M708" s="632"/>
      <c r="N708" s="632"/>
      <c r="O708" s="632"/>
      <c r="P708" s="569"/>
      <c r="Q708" s="569"/>
    </row>
    <row r="709" spans="1:17" ht="38.25" customHeight="1">
      <c r="A709" s="628"/>
      <c r="B709" s="628"/>
      <c r="C709" s="628"/>
      <c r="D709" s="630"/>
      <c r="E709" s="629"/>
      <c r="F709" s="628"/>
      <c r="G709" s="628"/>
      <c r="H709" s="654"/>
      <c r="I709" s="654"/>
      <c r="J709" s="628"/>
      <c r="K709" s="570"/>
      <c r="L709" s="570"/>
      <c r="M709" s="632"/>
      <c r="N709" s="632"/>
      <c r="O709" s="632"/>
      <c r="P709" s="569"/>
      <c r="Q709" s="569"/>
    </row>
    <row r="710" spans="1:17" ht="38.25" customHeight="1">
      <c r="A710" s="628"/>
      <c r="B710" s="628"/>
      <c r="C710" s="628"/>
      <c r="D710" s="630"/>
      <c r="E710" s="629"/>
      <c r="F710" s="628"/>
      <c r="G710" s="628"/>
      <c r="H710" s="654"/>
      <c r="I710" s="654"/>
      <c r="J710" s="628"/>
      <c r="K710" s="570"/>
      <c r="L710" s="570"/>
      <c r="M710" s="632"/>
      <c r="N710" s="632"/>
      <c r="O710" s="632"/>
      <c r="P710" s="569"/>
      <c r="Q710" s="569"/>
    </row>
    <row r="711" spans="1:17" ht="38.25" customHeight="1">
      <c r="A711" s="628"/>
      <c r="B711" s="628"/>
      <c r="C711" s="628"/>
      <c r="D711" s="630"/>
      <c r="E711" s="629"/>
      <c r="F711" s="628"/>
      <c r="G711" s="628"/>
      <c r="H711" s="654"/>
      <c r="I711" s="654"/>
      <c r="J711" s="628"/>
      <c r="K711" s="570"/>
      <c r="L711" s="570"/>
      <c r="M711" s="632"/>
      <c r="N711" s="632"/>
      <c r="O711" s="632"/>
      <c r="P711" s="569"/>
      <c r="Q711" s="569"/>
    </row>
    <row r="712" spans="1:17" ht="38.25" customHeight="1">
      <c r="A712" s="628"/>
      <c r="B712" s="628"/>
      <c r="C712" s="628"/>
      <c r="D712" s="630"/>
      <c r="E712" s="629"/>
      <c r="F712" s="628"/>
      <c r="G712" s="628"/>
      <c r="H712" s="654"/>
      <c r="I712" s="654"/>
      <c r="J712" s="628"/>
      <c r="K712" s="570"/>
      <c r="L712" s="570"/>
      <c r="M712" s="632"/>
      <c r="N712" s="632"/>
      <c r="O712" s="632"/>
      <c r="P712" s="569"/>
      <c r="Q712" s="569"/>
    </row>
    <row r="713" spans="1:17" ht="38.25" customHeight="1">
      <c r="A713" s="628"/>
      <c r="B713" s="628"/>
      <c r="C713" s="628"/>
      <c r="D713" s="630"/>
      <c r="E713" s="629"/>
      <c r="F713" s="628"/>
      <c r="G713" s="628"/>
      <c r="H713" s="654"/>
      <c r="I713" s="654"/>
      <c r="J713" s="628"/>
      <c r="K713" s="570"/>
      <c r="L713" s="570"/>
      <c r="M713" s="632"/>
      <c r="N713" s="632"/>
      <c r="O713" s="632"/>
      <c r="P713" s="569"/>
      <c r="Q713" s="569"/>
    </row>
    <row r="714" spans="1:17" ht="38.25" customHeight="1">
      <c r="A714" s="628"/>
      <c r="B714" s="628"/>
      <c r="C714" s="628"/>
      <c r="D714" s="630"/>
      <c r="E714" s="629"/>
      <c r="F714" s="628"/>
      <c r="G714" s="628"/>
      <c r="H714" s="654"/>
      <c r="I714" s="654"/>
      <c r="J714" s="628"/>
      <c r="K714" s="570"/>
      <c r="L714" s="570"/>
      <c r="M714" s="632"/>
      <c r="N714" s="632"/>
      <c r="O714" s="632"/>
      <c r="P714" s="569"/>
      <c r="Q714" s="569"/>
    </row>
    <row r="715" spans="1:17" ht="38.25" customHeight="1">
      <c r="A715" s="628"/>
      <c r="B715" s="628"/>
      <c r="C715" s="628"/>
      <c r="D715" s="630"/>
      <c r="E715" s="629"/>
      <c r="F715" s="628"/>
      <c r="G715" s="628"/>
      <c r="H715" s="654"/>
      <c r="I715" s="654"/>
      <c r="J715" s="628"/>
      <c r="K715" s="570"/>
      <c r="L715" s="570"/>
      <c r="M715" s="632"/>
      <c r="N715" s="632"/>
      <c r="O715" s="632"/>
      <c r="P715" s="569"/>
      <c r="Q715" s="569"/>
    </row>
    <row r="716" spans="1:17" ht="38.25" customHeight="1">
      <c r="A716" s="628"/>
      <c r="B716" s="628"/>
      <c r="C716" s="628"/>
      <c r="D716" s="630"/>
      <c r="E716" s="629"/>
      <c r="F716" s="628"/>
      <c r="G716" s="628"/>
      <c r="H716" s="654"/>
      <c r="I716" s="654"/>
      <c r="J716" s="628"/>
      <c r="K716" s="570"/>
      <c r="L716" s="570"/>
      <c r="M716" s="632"/>
      <c r="N716" s="632"/>
      <c r="O716" s="632"/>
      <c r="P716" s="569"/>
      <c r="Q716" s="569"/>
    </row>
    <row r="717" spans="1:17" ht="38.25" customHeight="1">
      <c r="A717" s="628"/>
      <c r="B717" s="628"/>
      <c r="C717" s="628"/>
      <c r="D717" s="630"/>
      <c r="E717" s="629"/>
      <c r="F717" s="628"/>
      <c r="G717" s="628"/>
      <c r="H717" s="654"/>
      <c r="I717" s="654"/>
      <c r="J717" s="628"/>
      <c r="K717" s="570"/>
      <c r="L717" s="570"/>
      <c r="M717" s="632"/>
      <c r="N717" s="632"/>
      <c r="O717" s="632"/>
      <c r="P717" s="569"/>
      <c r="Q717" s="569"/>
    </row>
    <row r="718" spans="1:17" ht="38.25" customHeight="1">
      <c r="A718" s="628"/>
      <c r="B718" s="628"/>
      <c r="C718" s="628"/>
      <c r="D718" s="630"/>
      <c r="E718" s="629"/>
      <c r="F718" s="628"/>
      <c r="G718" s="628"/>
      <c r="H718" s="654"/>
      <c r="I718" s="654"/>
      <c r="J718" s="628"/>
      <c r="K718" s="570"/>
      <c r="L718" s="570"/>
      <c r="M718" s="632"/>
      <c r="N718" s="632"/>
      <c r="O718" s="632"/>
      <c r="P718" s="569"/>
      <c r="Q718" s="569"/>
    </row>
    <row r="719" spans="1:17" ht="38.25" customHeight="1">
      <c r="A719" s="628"/>
      <c r="B719" s="628"/>
      <c r="C719" s="628"/>
      <c r="D719" s="630"/>
      <c r="E719" s="629"/>
      <c r="F719" s="628"/>
      <c r="G719" s="628"/>
      <c r="H719" s="654"/>
      <c r="I719" s="654"/>
      <c r="J719" s="628"/>
      <c r="K719" s="570"/>
      <c r="L719" s="570"/>
      <c r="M719" s="632"/>
      <c r="N719" s="632"/>
      <c r="O719" s="632"/>
      <c r="P719" s="569"/>
      <c r="Q719" s="569"/>
    </row>
    <row r="720" spans="1:17" ht="38.25" customHeight="1">
      <c r="A720" s="628"/>
      <c r="B720" s="628"/>
      <c r="C720" s="628"/>
      <c r="D720" s="630"/>
      <c r="E720" s="629"/>
      <c r="F720" s="628"/>
      <c r="G720" s="628"/>
      <c r="H720" s="654"/>
      <c r="I720" s="654"/>
      <c r="J720" s="628"/>
      <c r="K720" s="570"/>
      <c r="L720" s="570"/>
      <c r="M720" s="632"/>
      <c r="N720" s="632"/>
      <c r="O720" s="632"/>
      <c r="P720" s="569"/>
      <c r="Q720" s="569"/>
    </row>
    <row r="721" spans="1:17" ht="38.25" customHeight="1">
      <c r="A721" s="628"/>
      <c r="B721" s="628"/>
      <c r="C721" s="628"/>
      <c r="D721" s="630"/>
      <c r="E721" s="629"/>
      <c r="F721" s="628"/>
      <c r="G721" s="628"/>
      <c r="H721" s="654"/>
      <c r="I721" s="654"/>
      <c r="J721" s="628"/>
      <c r="K721" s="570"/>
      <c r="L721" s="570"/>
      <c r="M721" s="632"/>
      <c r="N721" s="632"/>
      <c r="O721" s="632"/>
      <c r="P721" s="569"/>
      <c r="Q721" s="569"/>
    </row>
    <row r="722" spans="1:17" ht="38.25" customHeight="1">
      <c r="A722" s="628"/>
      <c r="B722" s="628"/>
      <c r="C722" s="628"/>
      <c r="D722" s="630"/>
      <c r="E722" s="629"/>
      <c r="F722" s="628"/>
      <c r="G722" s="628"/>
      <c r="H722" s="654"/>
      <c r="I722" s="654"/>
      <c r="J722" s="628"/>
      <c r="K722" s="570"/>
      <c r="L722" s="570"/>
      <c r="M722" s="632"/>
      <c r="N722" s="632"/>
      <c r="O722" s="632"/>
      <c r="P722" s="569"/>
      <c r="Q722" s="569"/>
    </row>
    <row r="723" spans="1:17" ht="38.25" customHeight="1">
      <c r="A723" s="628"/>
      <c r="B723" s="628"/>
      <c r="C723" s="628"/>
      <c r="D723" s="630"/>
      <c r="E723" s="629"/>
      <c r="F723" s="628"/>
      <c r="G723" s="628"/>
      <c r="H723" s="654"/>
      <c r="I723" s="654"/>
      <c r="J723" s="628"/>
      <c r="K723" s="570"/>
      <c r="L723" s="570"/>
      <c r="M723" s="632"/>
      <c r="N723" s="632"/>
      <c r="O723" s="632"/>
      <c r="P723" s="569"/>
      <c r="Q723" s="569"/>
    </row>
    <row r="724" spans="1:17" ht="38.25" customHeight="1">
      <c r="A724" s="628"/>
      <c r="B724" s="628"/>
      <c r="C724" s="628"/>
      <c r="D724" s="630"/>
      <c r="E724" s="629"/>
      <c r="F724" s="628"/>
      <c r="G724" s="628"/>
      <c r="H724" s="654"/>
      <c r="I724" s="654"/>
      <c r="J724" s="628"/>
      <c r="K724" s="570"/>
      <c r="L724" s="570"/>
      <c r="M724" s="632"/>
      <c r="N724" s="632"/>
      <c r="O724" s="632"/>
      <c r="P724" s="569"/>
      <c r="Q724" s="569"/>
    </row>
    <row r="725" spans="1:17" ht="38.25" customHeight="1">
      <c r="A725" s="628"/>
      <c r="B725" s="628"/>
      <c r="C725" s="628"/>
      <c r="D725" s="630"/>
      <c r="E725" s="629"/>
      <c r="F725" s="628"/>
      <c r="G725" s="628"/>
      <c r="H725" s="654"/>
      <c r="I725" s="654"/>
      <c r="J725" s="628"/>
      <c r="K725" s="570"/>
      <c r="L725" s="570"/>
      <c r="M725" s="632"/>
      <c r="N725" s="632"/>
      <c r="O725" s="632"/>
      <c r="P725" s="569"/>
      <c r="Q725" s="569"/>
    </row>
    <row r="726" spans="1:17" ht="38.25" customHeight="1">
      <c r="A726" s="628"/>
      <c r="B726" s="628"/>
      <c r="C726" s="628"/>
      <c r="D726" s="630"/>
      <c r="E726" s="629"/>
      <c r="F726" s="628"/>
      <c r="G726" s="628"/>
      <c r="H726" s="654"/>
      <c r="I726" s="654"/>
      <c r="J726" s="628"/>
      <c r="K726" s="570"/>
      <c r="L726" s="570"/>
      <c r="M726" s="632"/>
      <c r="N726" s="632"/>
      <c r="O726" s="632"/>
      <c r="P726" s="569"/>
      <c r="Q726" s="569"/>
    </row>
    <row r="727" spans="1:17" ht="38.25" customHeight="1">
      <c r="A727" s="628"/>
      <c r="B727" s="628"/>
      <c r="C727" s="628"/>
      <c r="D727" s="630"/>
      <c r="E727" s="629"/>
      <c r="F727" s="628"/>
      <c r="G727" s="628"/>
      <c r="H727" s="654"/>
      <c r="I727" s="654"/>
      <c r="J727" s="628"/>
      <c r="K727" s="570"/>
      <c r="L727" s="570"/>
      <c r="M727" s="632"/>
      <c r="N727" s="632"/>
      <c r="O727" s="632"/>
      <c r="P727" s="569"/>
      <c r="Q727" s="569"/>
    </row>
    <row r="728" spans="1:17" ht="38.25" customHeight="1">
      <c r="A728" s="628"/>
      <c r="B728" s="628"/>
      <c r="C728" s="628"/>
      <c r="D728" s="630"/>
      <c r="E728" s="629"/>
      <c r="F728" s="628"/>
      <c r="G728" s="628"/>
      <c r="H728" s="654"/>
      <c r="I728" s="654"/>
      <c r="J728" s="628"/>
      <c r="K728" s="570"/>
      <c r="L728" s="570"/>
      <c r="M728" s="632"/>
      <c r="N728" s="632"/>
      <c r="O728" s="632"/>
      <c r="P728" s="569"/>
      <c r="Q728" s="569"/>
    </row>
    <row r="729" spans="1:17" ht="38.25" customHeight="1">
      <c r="A729" s="628"/>
      <c r="B729" s="628"/>
      <c r="C729" s="628"/>
      <c r="D729" s="630"/>
      <c r="E729" s="629"/>
      <c r="F729" s="628"/>
      <c r="G729" s="628"/>
      <c r="H729" s="654"/>
      <c r="I729" s="654"/>
      <c r="J729" s="628"/>
      <c r="K729" s="570"/>
      <c r="L729" s="570"/>
      <c r="M729" s="632"/>
      <c r="N729" s="632"/>
      <c r="O729" s="632"/>
      <c r="P729" s="569"/>
      <c r="Q729" s="569"/>
    </row>
    <row r="730" spans="1:17" ht="38.25" customHeight="1">
      <c r="A730" s="628"/>
      <c r="B730" s="628"/>
      <c r="C730" s="628"/>
      <c r="D730" s="630"/>
      <c r="E730" s="629"/>
      <c r="F730" s="628"/>
      <c r="G730" s="628"/>
      <c r="H730" s="654"/>
      <c r="I730" s="654"/>
      <c r="J730" s="628"/>
      <c r="K730" s="570"/>
      <c r="L730" s="570"/>
      <c r="M730" s="632"/>
      <c r="N730" s="632"/>
      <c r="O730" s="632"/>
      <c r="P730" s="569"/>
      <c r="Q730" s="569"/>
    </row>
    <row r="731" spans="1:17" ht="38.25" customHeight="1">
      <c r="A731" s="628"/>
      <c r="B731" s="628"/>
      <c r="C731" s="628"/>
      <c r="D731" s="630"/>
      <c r="E731" s="629"/>
      <c r="F731" s="628"/>
      <c r="G731" s="628"/>
      <c r="H731" s="654"/>
      <c r="I731" s="654"/>
      <c r="J731" s="628"/>
      <c r="K731" s="570"/>
      <c r="L731" s="570"/>
      <c r="M731" s="632"/>
      <c r="N731" s="632"/>
      <c r="O731" s="632"/>
      <c r="P731" s="569"/>
      <c r="Q731" s="569"/>
    </row>
    <row r="732" spans="1:17" ht="38.25" customHeight="1">
      <c r="A732" s="628"/>
      <c r="B732" s="628"/>
      <c r="C732" s="628"/>
      <c r="D732" s="630"/>
      <c r="E732" s="629"/>
      <c r="F732" s="628"/>
      <c r="G732" s="628"/>
      <c r="H732" s="654"/>
      <c r="I732" s="654"/>
      <c r="J732" s="628"/>
      <c r="K732" s="570"/>
      <c r="L732" s="570"/>
      <c r="M732" s="632"/>
      <c r="N732" s="632"/>
      <c r="O732" s="632"/>
      <c r="P732" s="569"/>
      <c r="Q732" s="569"/>
    </row>
    <row r="733" spans="1:17" ht="38.25" customHeight="1">
      <c r="A733" s="628"/>
      <c r="B733" s="628"/>
      <c r="C733" s="628"/>
      <c r="D733" s="630"/>
      <c r="E733" s="629"/>
      <c r="F733" s="628"/>
      <c r="G733" s="628"/>
      <c r="H733" s="654"/>
      <c r="I733" s="654"/>
      <c r="J733" s="628"/>
      <c r="K733" s="570"/>
      <c r="L733" s="570"/>
      <c r="M733" s="632"/>
      <c r="N733" s="632"/>
      <c r="O733" s="632"/>
      <c r="P733" s="569"/>
      <c r="Q733" s="569"/>
    </row>
    <row r="734" spans="1:17" ht="38.25" customHeight="1">
      <c r="A734" s="628"/>
      <c r="B734" s="628"/>
      <c r="C734" s="628"/>
      <c r="D734" s="630"/>
      <c r="E734" s="629"/>
      <c r="F734" s="628"/>
      <c r="G734" s="628"/>
      <c r="H734" s="654"/>
      <c r="I734" s="654"/>
      <c r="J734" s="628"/>
      <c r="K734" s="570"/>
      <c r="L734" s="570"/>
      <c r="M734" s="632"/>
      <c r="N734" s="632"/>
      <c r="O734" s="632"/>
      <c r="P734" s="569"/>
      <c r="Q734" s="569"/>
    </row>
    <row r="735" spans="1:17" ht="38.25" customHeight="1">
      <c r="A735" s="628"/>
      <c r="B735" s="628"/>
      <c r="C735" s="628"/>
      <c r="D735" s="630"/>
      <c r="E735" s="629"/>
      <c r="F735" s="628"/>
      <c r="G735" s="628"/>
      <c r="H735" s="654"/>
      <c r="I735" s="654"/>
      <c r="J735" s="628"/>
      <c r="K735" s="570"/>
      <c r="L735" s="570"/>
      <c r="M735" s="632"/>
      <c r="N735" s="632"/>
      <c r="O735" s="632"/>
      <c r="P735" s="569"/>
      <c r="Q735" s="569"/>
    </row>
    <row r="736" spans="1:17" ht="38.25" customHeight="1">
      <c r="A736" s="628"/>
      <c r="B736" s="628"/>
      <c r="C736" s="628"/>
      <c r="D736" s="630"/>
      <c r="E736" s="629"/>
      <c r="F736" s="628"/>
      <c r="G736" s="628"/>
      <c r="H736" s="654"/>
      <c r="I736" s="654"/>
      <c r="J736" s="628"/>
      <c r="K736" s="570"/>
      <c r="L736" s="570"/>
      <c r="M736" s="632"/>
      <c r="N736" s="632"/>
      <c r="O736" s="632"/>
      <c r="P736" s="569"/>
      <c r="Q736" s="569"/>
    </row>
    <row r="737" spans="1:17" ht="38.25" customHeight="1">
      <c r="A737" s="628"/>
      <c r="B737" s="628"/>
      <c r="C737" s="628"/>
      <c r="D737" s="630"/>
      <c r="E737" s="629"/>
      <c r="F737" s="628"/>
      <c r="G737" s="628"/>
      <c r="H737" s="654"/>
      <c r="I737" s="654"/>
      <c r="J737" s="628"/>
      <c r="K737" s="570"/>
      <c r="L737" s="570"/>
      <c r="M737" s="632"/>
      <c r="N737" s="632"/>
      <c r="O737" s="632"/>
      <c r="P737" s="569"/>
      <c r="Q737" s="569"/>
    </row>
    <row r="738" spans="1:17" ht="38.25" customHeight="1">
      <c r="A738" s="628"/>
      <c r="B738" s="628"/>
      <c r="C738" s="628"/>
      <c r="D738" s="630"/>
      <c r="E738" s="629"/>
      <c r="F738" s="628"/>
      <c r="G738" s="628"/>
      <c r="H738" s="654"/>
      <c r="I738" s="654"/>
      <c r="J738" s="628"/>
      <c r="K738" s="570"/>
      <c r="L738" s="570"/>
      <c r="M738" s="632"/>
      <c r="N738" s="632"/>
      <c r="O738" s="632"/>
      <c r="P738" s="569"/>
      <c r="Q738" s="569"/>
    </row>
    <row r="739" spans="1:17" ht="38.25" customHeight="1">
      <c r="A739" s="628"/>
      <c r="B739" s="628"/>
      <c r="C739" s="628"/>
      <c r="D739" s="630"/>
      <c r="E739" s="629"/>
      <c r="F739" s="628"/>
      <c r="G739" s="628"/>
      <c r="H739" s="654"/>
      <c r="I739" s="654"/>
      <c r="J739" s="628"/>
      <c r="K739" s="570"/>
      <c r="L739" s="570"/>
      <c r="M739" s="632"/>
      <c r="N739" s="632"/>
      <c r="O739" s="632"/>
      <c r="P739" s="569"/>
      <c r="Q739" s="569"/>
    </row>
    <row r="740" spans="1:17" ht="38.25" customHeight="1">
      <c r="A740" s="628"/>
      <c r="B740" s="628"/>
      <c r="C740" s="628"/>
      <c r="D740" s="630"/>
      <c r="E740" s="629"/>
      <c r="F740" s="628"/>
      <c r="G740" s="628"/>
      <c r="H740" s="654"/>
      <c r="I740" s="654"/>
      <c r="J740" s="628"/>
      <c r="K740" s="570"/>
      <c r="L740" s="570"/>
      <c r="M740" s="632"/>
      <c r="N740" s="632"/>
      <c r="O740" s="632"/>
      <c r="P740" s="569"/>
      <c r="Q740" s="569"/>
    </row>
    <row r="741" spans="1:17" ht="38.25" customHeight="1">
      <c r="A741" s="628"/>
      <c r="B741" s="628"/>
      <c r="C741" s="628"/>
      <c r="D741" s="630"/>
      <c r="E741" s="629"/>
      <c r="F741" s="628"/>
      <c r="G741" s="628"/>
      <c r="H741" s="654"/>
      <c r="I741" s="654"/>
      <c r="J741" s="628"/>
      <c r="K741" s="570"/>
      <c r="L741" s="570"/>
      <c r="M741" s="632"/>
      <c r="N741" s="632"/>
      <c r="O741" s="632"/>
      <c r="P741" s="569"/>
      <c r="Q741" s="569"/>
    </row>
    <row r="742" spans="1:17" ht="38.25" customHeight="1">
      <c r="A742" s="628"/>
      <c r="B742" s="628"/>
      <c r="C742" s="628"/>
      <c r="D742" s="630"/>
      <c r="E742" s="629"/>
      <c r="F742" s="628"/>
      <c r="G742" s="628"/>
      <c r="H742" s="654"/>
      <c r="I742" s="654"/>
      <c r="J742" s="628"/>
      <c r="K742" s="570"/>
      <c r="L742" s="570"/>
      <c r="M742" s="632"/>
      <c r="N742" s="632"/>
      <c r="O742" s="632"/>
      <c r="P742" s="569"/>
      <c r="Q742" s="569"/>
    </row>
    <row r="743" spans="1:17" ht="38.25" customHeight="1">
      <c r="A743" s="628"/>
      <c r="B743" s="628"/>
      <c r="C743" s="628"/>
      <c r="D743" s="630"/>
      <c r="E743" s="629"/>
      <c r="F743" s="628"/>
      <c r="G743" s="628"/>
      <c r="H743" s="654"/>
      <c r="I743" s="654"/>
      <c r="J743" s="628"/>
      <c r="K743" s="570"/>
      <c r="L743" s="570"/>
      <c r="M743" s="632"/>
      <c r="N743" s="632"/>
      <c r="O743" s="632"/>
      <c r="P743" s="569"/>
      <c r="Q743" s="569"/>
    </row>
    <row r="744" spans="1:17" ht="38.25" customHeight="1">
      <c r="A744" s="628"/>
      <c r="B744" s="628"/>
      <c r="C744" s="628"/>
      <c r="D744" s="630"/>
      <c r="E744" s="629"/>
      <c r="F744" s="628"/>
      <c r="G744" s="628"/>
      <c r="H744" s="654"/>
      <c r="I744" s="654"/>
      <c r="J744" s="628"/>
      <c r="K744" s="570"/>
      <c r="L744" s="570"/>
      <c r="M744" s="632"/>
      <c r="N744" s="632"/>
      <c r="O744" s="632"/>
      <c r="P744" s="569"/>
      <c r="Q744" s="569"/>
    </row>
    <row r="745" spans="1:17" ht="38.25" customHeight="1">
      <c r="A745" s="628"/>
      <c r="B745" s="628"/>
      <c r="C745" s="628"/>
      <c r="D745" s="630"/>
      <c r="E745" s="629"/>
      <c r="F745" s="628"/>
      <c r="G745" s="628"/>
      <c r="H745" s="654"/>
      <c r="I745" s="654"/>
      <c r="J745" s="628"/>
      <c r="K745" s="570"/>
      <c r="L745" s="570"/>
      <c r="M745" s="632"/>
      <c r="N745" s="632"/>
      <c r="O745" s="632"/>
      <c r="P745" s="569"/>
      <c r="Q745" s="569"/>
    </row>
    <row r="746" spans="1:17" ht="38.25" customHeight="1">
      <c r="A746" s="628"/>
      <c r="B746" s="628"/>
      <c r="C746" s="628"/>
      <c r="D746" s="630"/>
      <c r="E746" s="629"/>
      <c r="F746" s="628"/>
      <c r="G746" s="628"/>
      <c r="H746" s="654"/>
      <c r="I746" s="654"/>
      <c r="J746" s="628"/>
      <c r="K746" s="570"/>
      <c r="L746" s="570"/>
      <c r="M746" s="632"/>
      <c r="N746" s="632"/>
      <c r="O746" s="632"/>
      <c r="P746" s="569"/>
      <c r="Q746" s="569"/>
    </row>
    <row r="747" spans="1:17" ht="38.25" customHeight="1">
      <c r="A747" s="628"/>
      <c r="B747" s="628"/>
      <c r="C747" s="628"/>
      <c r="D747" s="630"/>
      <c r="E747" s="629"/>
      <c r="F747" s="628"/>
      <c r="G747" s="628"/>
      <c r="H747" s="654"/>
      <c r="I747" s="654"/>
      <c r="J747" s="628"/>
      <c r="K747" s="570"/>
      <c r="L747" s="570"/>
      <c r="M747" s="632"/>
      <c r="N747" s="632"/>
      <c r="O747" s="632"/>
      <c r="P747" s="569"/>
      <c r="Q747" s="569"/>
    </row>
    <row r="748" spans="1:17" ht="38.25" customHeight="1">
      <c r="A748" s="628"/>
      <c r="B748" s="628"/>
      <c r="C748" s="628"/>
      <c r="D748" s="630"/>
      <c r="E748" s="629"/>
      <c r="F748" s="628"/>
      <c r="G748" s="628"/>
      <c r="H748" s="654"/>
      <c r="I748" s="654"/>
      <c r="J748" s="628"/>
      <c r="K748" s="570"/>
      <c r="L748" s="570"/>
      <c r="M748" s="632"/>
      <c r="N748" s="632"/>
      <c r="O748" s="632"/>
      <c r="P748" s="569"/>
      <c r="Q748" s="569"/>
    </row>
    <row r="749" spans="1:17" ht="38.25" customHeight="1">
      <c r="A749" s="628"/>
      <c r="B749" s="628"/>
      <c r="C749" s="628"/>
      <c r="D749" s="630"/>
      <c r="E749" s="629"/>
      <c r="F749" s="628"/>
      <c r="G749" s="628"/>
      <c r="H749" s="654"/>
      <c r="I749" s="654"/>
      <c r="J749" s="628"/>
      <c r="K749" s="570"/>
      <c r="L749" s="570"/>
      <c r="M749" s="632"/>
      <c r="N749" s="632"/>
      <c r="O749" s="632"/>
      <c r="P749" s="569"/>
      <c r="Q749" s="569"/>
    </row>
    <row r="750" spans="1:17" ht="38.25" customHeight="1">
      <c r="A750" s="628"/>
      <c r="B750" s="628"/>
      <c r="C750" s="628"/>
      <c r="D750" s="630"/>
      <c r="E750" s="629"/>
      <c r="F750" s="628"/>
      <c r="G750" s="628"/>
      <c r="H750" s="654"/>
      <c r="I750" s="654"/>
      <c r="J750" s="628"/>
      <c r="K750" s="570"/>
      <c r="L750" s="570"/>
      <c r="M750" s="632"/>
      <c r="N750" s="632"/>
      <c r="O750" s="632"/>
      <c r="P750" s="569"/>
      <c r="Q750" s="569"/>
    </row>
    <row r="751" spans="1:17" ht="38.25" customHeight="1">
      <c r="A751" s="628"/>
      <c r="B751" s="628"/>
      <c r="C751" s="628"/>
      <c r="D751" s="630"/>
      <c r="E751" s="629"/>
      <c r="F751" s="628"/>
      <c r="G751" s="628"/>
      <c r="H751" s="654"/>
      <c r="I751" s="654"/>
      <c r="J751" s="628"/>
      <c r="K751" s="570"/>
      <c r="L751" s="570"/>
      <c r="M751" s="632"/>
      <c r="N751" s="632"/>
      <c r="O751" s="632"/>
      <c r="P751" s="569"/>
      <c r="Q751" s="569"/>
    </row>
    <row r="752" spans="1:17" ht="38.25" customHeight="1">
      <c r="A752" s="628"/>
      <c r="B752" s="628"/>
      <c r="C752" s="628"/>
      <c r="D752" s="630"/>
      <c r="E752" s="629"/>
      <c r="F752" s="628"/>
      <c r="G752" s="628"/>
      <c r="H752" s="654"/>
      <c r="I752" s="654"/>
      <c r="J752" s="628"/>
      <c r="K752" s="570"/>
      <c r="L752" s="570"/>
      <c r="M752" s="632"/>
      <c r="N752" s="632"/>
      <c r="O752" s="632"/>
      <c r="P752" s="569"/>
      <c r="Q752" s="569"/>
    </row>
    <row r="753" spans="1:17" ht="38.25" customHeight="1">
      <c r="A753" s="628"/>
      <c r="B753" s="628"/>
      <c r="C753" s="628"/>
      <c r="D753" s="630"/>
      <c r="E753" s="629"/>
      <c r="F753" s="628"/>
      <c r="G753" s="628"/>
      <c r="H753" s="654"/>
      <c r="I753" s="654"/>
      <c r="J753" s="628"/>
      <c r="K753" s="570"/>
      <c r="L753" s="570"/>
      <c r="M753" s="632"/>
      <c r="N753" s="632"/>
      <c r="O753" s="632"/>
      <c r="P753" s="569"/>
      <c r="Q753" s="569"/>
    </row>
    <row r="754" spans="1:17" ht="38.25" customHeight="1">
      <c r="A754" s="628"/>
      <c r="B754" s="628"/>
      <c r="C754" s="628"/>
      <c r="D754" s="630"/>
      <c r="E754" s="629"/>
      <c r="F754" s="628"/>
      <c r="G754" s="628"/>
      <c r="H754" s="654"/>
      <c r="I754" s="654"/>
      <c r="J754" s="628"/>
      <c r="K754" s="570"/>
      <c r="L754" s="570"/>
      <c r="M754" s="632"/>
      <c r="N754" s="632"/>
      <c r="O754" s="632"/>
      <c r="P754" s="569"/>
      <c r="Q754" s="569"/>
    </row>
    <row r="755" spans="1:17" ht="38.25" customHeight="1">
      <c r="A755" s="628"/>
      <c r="B755" s="628"/>
      <c r="C755" s="628"/>
      <c r="D755" s="630"/>
      <c r="E755" s="629"/>
      <c r="F755" s="628"/>
      <c r="G755" s="628"/>
      <c r="H755" s="654"/>
      <c r="I755" s="654"/>
      <c r="J755" s="628"/>
      <c r="K755" s="570"/>
      <c r="L755" s="570"/>
      <c r="M755" s="632"/>
      <c r="N755" s="632"/>
      <c r="O755" s="632"/>
      <c r="P755" s="569"/>
      <c r="Q755" s="569"/>
    </row>
    <row r="756" spans="1:17" ht="38.25" customHeight="1">
      <c r="A756" s="628"/>
      <c r="B756" s="628"/>
      <c r="C756" s="628"/>
      <c r="D756" s="630"/>
      <c r="E756" s="629"/>
      <c r="F756" s="628"/>
      <c r="G756" s="628"/>
      <c r="H756" s="654"/>
      <c r="I756" s="654"/>
      <c r="J756" s="628"/>
      <c r="K756" s="570"/>
      <c r="L756" s="570"/>
      <c r="M756" s="632"/>
      <c r="N756" s="632"/>
      <c r="O756" s="632"/>
      <c r="P756" s="569"/>
      <c r="Q756" s="569"/>
    </row>
    <row r="757" spans="1:17" ht="38.25" customHeight="1">
      <c r="A757" s="628"/>
      <c r="B757" s="628"/>
      <c r="C757" s="628"/>
      <c r="D757" s="630"/>
      <c r="E757" s="629"/>
      <c r="F757" s="628"/>
      <c r="G757" s="628"/>
      <c r="H757" s="654"/>
      <c r="I757" s="654"/>
      <c r="J757" s="628"/>
      <c r="K757" s="570"/>
      <c r="L757" s="570"/>
      <c r="M757" s="632"/>
      <c r="N757" s="632"/>
      <c r="O757" s="632"/>
      <c r="P757" s="569"/>
      <c r="Q757" s="569"/>
    </row>
    <row r="758" spans="1:17" ht="38.25" customHeight="1">
      <c r="A758" s="628"/>
      <c r="B758" s="628"/>
      <c r="C758" s="628"/>
      <c r="D758" s="630"/>
      <c r="E758" s="629"/>
      <c r="F758" s="628"/>
      <c r="G758" s="628"/>
      <c r="H758" s="654"/>
      <c r="I758" s="654"/>
      <c r="J758" s="628"/>
      <c r="K758" s="570"/>
      <c r="L758" s="570"/>
      <c r="M758" s="632"/>
      <c r="N758" s="632"/>
      <c r="O758" s="632"/>
      <c r="P758" s="569"/>
      <c r="Q758" s="569"/>
    </row>
    <row r="759" spans="1:17" ht="38.25" customHeight="1">
      <c r="A759" s="628"/>
      <c r="B759" s="628"/>
      <c r="C759" s="628"/>
      <c r="D759" s="630"/>
      <c r="E759" s="629"/>
      <c r="F759" s="628"/>
      <c r="G759" s="628"/>
      <c r="H759" s="654"/>
      <c r="I759" s="654"/>
      <c r="J759" s="628"/>
      <c r="K759" s="570"/>
      <c r="L759" s="570"/>
      <c r="M759" s="632"/>
      <c r="N759" s="632"/>
      <c r="O759" s="632"/>
      <c r="P759" s="569"/>
      <c r="Q759" s="569"/>
    </row>
    <row r="760" spans="1:17" ht="38.25" customHeight="1">
      <c r="A760" s="628"/>
      <c r="B760" s="628"/>
      <c r="C760" s="628"/>
      <c r="D760" s="630"/>
      <c r="E760" s="629"/>
      <c r="F760" s="628"/>
      <c r="G760" s="628"/>
      <c r="H760" s="654"/>
      <c r="I760" s="654"/>
      <c r="J760" s="628"/>
      <c r="K760" s="570"/>
      <c r="L760" s="570"/>
      <c r="M760" s="632"/>
      <c r="N760" s="632"/>
      <c r="O760" s="632"/>
      <c r="P760" s="569"/>
      <c r="Q760" s="569"/>
    </row>
    <row r="761" spans="1:17" ht="38.25" customHeight="1">
      <c r="A761" s="628"/>
      <c r="B761" s="628"/>
      <c r="C761" s="628"/>
      <c r="D761" s="630"/>
      <c r="E761" s="629"/>
      <c r="F761" s="628"/>
      <c r="G761" s="628"/>
      <c r="H761" s="654"/>
      <c r="I761" s="654"/>
      <c r="J761" s="628"/>
      <c r="K761" s="570"/>
      <c r="L761" s="570"/>
      <c r="M761" s="632"/>
      <c r="N761" s="632"/>
      <c r="O761" s="632"/>
      <c r="P761" s="569"/>
      <c r="Q761" s="569"/>
    </row>
    <row r="762" spans="1:17" ht="38.25" customHeight="1">
      <c r="A762" s="628"/>
      <c r="B762" s="628"/>
      <c r="C762" s="628"/>
      <c r="D762" s="630"/>
      <c r="E762" s="629"/>
      <c r="F762" s="628"/>
      <c r="G762" s="628"/>
      <c r="H762" s="654"/>
      <c r="I762" s="654"/>
      <c r="J762" s="628"/>
      <c r="K762" s="570"/>
      <c r="L762" s="570"/>
      <c r="M762" s="632"/>
      <c r="N762" s="632"/>
      <c r="O762" s="632"/>
      <c r="P762" s="569"/>
      <c r="Q762" s="569"/>
    </row>
    <row r="763" spans="1:17" ht="38.25" customHeight="1">
      <c r="A763" s="628"/>
      <c r="B763" s="628"/>
      <c r="C763" s="628"/>
      <c r="D763" s="630"/>
      <c r="E763" s="629"/>
      <c r="F763" s="628"/>
      <c r="G763" s="628"/>
      <c r="H763" s="654"/>
      <c r="I763" s="654"/>
      <c r="J763" s="628"/>
      <c r="K763" s="570"/>
      <c r="L763" s="570"/>
      <c r="M763" s="632"/>
      <c r="N763" s="632"/>
      <c r="O763" s="632"/>
      <c r="P763" s="569"/>
      <c r="Q763" s="569"/>
    </row>
    <row r="764" spans="1:17" ht="38.25" customHeight="1">
      <c r="A764" s="628"/>
      <c r="B764" s="628"/>
      <c r="C764" s="628"/>
      <c r="D764" s="630"/>
      <c r="E764" s="629"/>
      <c r="F764" s="628"/>
      <c r="G764" s="628"/>
      <c r="H764" s="654"/>
      <c r="I764" s="654"/>
      <c r="J764" s="628"/>
      <c r="K764" s="570"/>
      <c r="L764" s="570"/>
      <c r="M764" s="632"/>
      <c r="N764" s="632"/>
      <c r="O764" s="632"/>
      <c r="P764" s="569"/>
      <c r="Q764" s="569"/>
    </row>
    <row r="765" spans="1:17" ht="38.25" customHeight="1">
      <c r="A765" s="628"/>
      <c r="B765" s="628"/>
      <c r="C765" s="628"/>
      <c r="D765" s="630"/>
      <c r="E765" s="629"/>
      <c r="F765" s="628"/>
      <c r="G765" s="628"/>
      <c r="H765" s="654"/>
      <c r="I765" s="654"/>
      <c r="J765" s="628"/>
      <c r="K765" s="570"/>
      <c r="L765" s="570"/>
      <c r="M765" s="632"/>
      <c r="N765" s="632"/>
      <c r="O765" s="632"/>
      <c r="P765" s="569"/>
      <c r="Q765" s="569"/>
    </row>
    <row r="766" spans="1:17" ht="38.25" customHeight="1">
      <c r="A766" s="628"/>
      <c r="B766" s="628"/>
      <c r="C766" s="628"/>
      <c r="D766" s="630"/>
      <c r="E766" s="629"/>
      <c r="F766" s="628"/>
      <c r="G766" s="628"/>
      <c r="H766" s="654"/>
      <c r="I766" s="654"/>
      <c r="J766" s="628"/>
      <c r="K766" s="570"/>
      <c r="L766" s="570"/>
      <c r="M766" s="632"/>
      <c r="N766" s="632"/>
      <c r="O766" s="632"/>
      <c r="P766" s="569"/>
      <c r="Q766" s="569"/>
    </row>
    <row r="767" spans="1:17" ht="38.25" customHeight="1">
      <c r="A767" s="628"/>
      <c r="B767" s="628"/>
      <c r="C767" s="628"/>
      <c r="D767" s="630"/>
      <c r="E767" s="629"/>
      <c r="F767" s="628"/>
      <c r="G767" s="628"/>
      <c r="H767" s="654"/>
      <c r="I767" s="654"/>
      <c r="J767" s="628"/>
      <c r="K767" s="570"/>
      <c r="L767" s="570"/>
      <c r="M767" s="632"/>
      <c r="N767" s="632"/>
      <c r="O767" s="632"/>
      <c r="P767" s="569"/>
      <c r="Q767" s="569"/>
    </row>
    <row r="768" spans="1:17" ht="38.25" customHeight="1">
      <c r="A768" s="628"/>
      <c r="B768" s="628"/>
      <c r="C768" s="628"/>
      <c r="D768" s="630"/>
      <c r="E768" s="629"/>
      <c r="F768" s="628"/>
      <c r="G768" s="628"/>
      <c r="H768" s="654"/>
      <c r="I768" s="654"/>
      <c r="J768" s="628"/>
      <c r="K768" s="570"/>
      <c r="L768" s="570"/>
      <c r="M768" s="632"/>
      <c r="N768" s="632"/>
      <c r="O768" s="632"/>
      <c r="P768" s="569"/>
      <c r="Q768" s="569"/>
    </row>
    <row r="769" spans="1:17" ht="38.25" customHeight="1">
      <c r="A769" s="628"/>
      <c r="B769" s="628"/>
      <c r="C769" s="628"/>
      <c r="D769" s="630"/>
      <c r="E769" s="629"/>
      <c r="F769" s="628"/>
      <c r="G769" s="628"/>
      <c r="H769" s="654"/>
      <c r="I769" s="654"/>
      <c r="J769" s="628"/>
      <c r="K769" s="570"/>
      <c r="L769" s="570"/>
      <c r="M769" s="632"/>
      <c r="N769" s="632"/>
      <c r="O769" s="632"/>
      <c r="P769" s="569"/>
      <c r="Q769" s="569"/>
    </row>
    <row r="770" spans="1:17" ht="38.25" customHeight="1">
      <c r="A770" s="628"/>
      <c r="B770" s="628"/>
      <c r="C770" s="628"/>
      <c r="D770" s="630"/>
      <c r="E770" s="629"/>
      <c r="F770" s="628"/>
      <c r="G770" s="628"/>
      <c r="H770" s="654"/>
      <c r="I770" s="654"/>
      <c r="J770" s="628"/>
      <c r="K770" s="570"/>
      <c r="L770" s="570"/>
      <c r="M770" s="632"/>
      <c r="N770" s="632"/>
      <c r="O770" s="632"/>
      <c r="P770" s="569"/>
      <c r="Q770" s="569"/>
    </row>
    <row r="771" spans="1:17" ht="38.25" customHeight="1">
      <c r="A771" s="628"/>
      <c r="B771" s="628"/>
      <c r="C771" s="628"/>
      <c r="D771" s="630"/>
      <c r="E771" s="629"/>
      <c r="F771" s="628"/>
      <c r="G771" s="628"/>
      <c r="H771" s="654"/>
      <c r="I771" s="654"/>
      <c r="J771" s="628"/>
      <c r="K771" s="570"/>
      <c r="L771" s="570"/>
      <c r="M771" s="632"/>
      <c r="N771" s="632"/>
      <c r="O771" s="632"/>
      <c r="P771" s="569"/>
      <c r="Q771" s="569"/>
    </row>
    <row r="772" spans="1:17" ht="38.25" customHeight="1">
      <c r="A772" s="628"/>
      <c r="B772" s="628"/>
      <c r="C772" s="628"/>
      <c r="D772" s="630"/>
      <c r="E772" s="629"/>
      <c r="F772" s="628"/>
      <c r="G772" s="628"/>
      <c r="H772" s="654"/>
      <c r="I772" s="654"/>
      <c r="J772" s="628"/>
      <c r="K772" s="570"/>
      <c r="L772" s="570"/>
      <c r="M772" s="632"/>
      <c r="N772" s="632"/>
      <c r="O772" s="632"/>
      <c r="P772" s="569"/>
      <c r="Q772" s="569"/>
    </row>
    <row r="773" spans="1:17" ht="38.25" customHeight="1">
      <c r="A773" s="628"/>
      <c r="B773" s="628"/>
      <c r="C773" s="628"/>
      <c r="D773" s="630"/>
      <c r="E773" s="629"/>
      <c r="F773" s="628"/>
      <c r="G773" s="628"/>
      <c r="H773" s="654"/>
      <c r="I773" s="654"/>
      <c r="J773" s="628"/>
      <c r="K773" s="570"/>
      <c r="L773" s="570"/>
      <c r="M773" s="632"/>
      <c r="N773" s="632"/>
      <c r="O773" s="632"/>
      <c r="P773" s="569"/>
      <c r="Q773" s="569"/>
    </row>
    <row r="774" spans="1:17" ht="38.25" customHeight="1">
      <c r="A774" s="628"/>
      <c r="B774" s="628"/>
      <c r="C774" s="628"/>
      <c r="D774" s="630"/>
      <c r="E774" s="629"/>
      <c r="F774" s="628"/>
      <c r="G774" s="628"/>
      <c r="H774" s="654"/>
      <c r="I774" s="654"/>
      <c r="J774" s="628"/>
      <c r="K774" s="570"/>
      <c r="L774" s="570"/>
      <c r="M774" s="632"/>
      <c r="N774" s="632"/>
      <c r="O774" s="632"/>
      <c r="P774" s="569"/>
      <c r="Q774" s="569"/>
    </row>
    <row r="775" spans="1:17" ht="38.25" customHeight="1">
      <c r="A775" s="628"/>
      <c r="B775" s="628"/>
      <c r="C775" s="628"/>
      <c r="D775" s="630"/>
      <c r="E775" s="629"/>
      <c r="F775" s="628"/>
      <c r="G775" s="628"/>
      <c r="H775" s="654"/>
      <c r="I775" s="654"/>
      <c r="J775" s="628"/>
      <c r="K775" s="570"/>
      <c r="L775" s="570"/>
      <c r="M775" s="632"/>
      <c r="N775" s="632"/>
      <c r="O775" s="632"/>
      <c r="P775" s="569"/>
      <c r="Q775" s="569"/>
    </row>
    <row r="776" spans="1:17" ht="38.25" customHeight="1">
      <c r="A776" s="628"/>
      <c r="B776" s="628"/>
      <c r="C776" s="628"/>
      <c r="D776" s="630"/>
      <c r="E776" s="629"/>
      <c r="F776" s="628"/>
      <c r="G776" s="628"/>
      <c r="H776" s="654"/>
      <c r="I776" s="654"/>
      <c r="J776" s="628"/>
      <c r="K776" s="570"/>
      <c r="L776" s="570"/>
      <c r="M776" s="632"/>
      <c r="N776" s="632"/>
      <c r="O776" s="632"/>
      <c r="P776" s="569"/>
      <c r="Q776" s="569"/>
    </row>
    <row r="777" spans="1:17" ht="38.25" customHeight="1">
      <c r="A777" s="628"/>
      <c r="B777" s="628"/>
      <c r="C777" s="628"/>
      <c r="D777" s="630"/>
      <c r="E777" s="629"/>
      <c r="F777" s="628"/>
      <c r="G777" s="628"/>
      <c r="H777" s="654"/>
      <c r="I777" s="654"/>
      <c r="J777" s="628"/>
      <c r="K777" s="570"/>
      <c r="L777" s="570"/>
      <c r="M777" s="632"/>
      <c r="N777" s="632"/>
      <c r="O777" s="632"/>
      <c r="P777" s="569"/>
      <c r="Q777" s="569"/>
    </row>
    <row r="778" spans="1:17" ht="38.25" customHeight="1">
      <c r="A778" s="628"/>
      <c r="B778" s="628"/>
      <c r="C778" s="628"/>
      <c r="D778" s="630"/>
      <c r="E778" s="629"/>
      <c r="F778" s="628"/>
      <c r="G778" s="628"/>
      <c r="H778" s="654"/>
      <c r="I778" s="654"/>
      <c r="J778" s="628"/>
      <c r="K778" s="570"/>
      <c r="L778" s="570"/>
      <c r="M778" s="632"/>
      <c r="N778" s="632"/>
      <c r="O778" s="632"/>
      <c r="P778" s="569"/>
      <c r="Q778" s="569"/>
    </row>
    <row r="779" spans="1:17" ht="38.25" customHeight="1">
      <c r="A779" s="628"/>
      <c r="B779" s="628"/>
      <c r="C779" s="628"/>
      <c r="D779" s="630"/>
      <c r="E779" s="629"/>
      <c r="F779" s="628"/>
      <c r="G779" s="628"/>
      <c r="H779" s="654"/>
      <c r="I779" s="654"/>
      <c r="J779" s="628"/>
      <c r="K779" s="570"/>
      <c r="L779" s="570"/>
      <c r="M779" s="632"/>
      <c r="N779" s="632"/>
      <c r="O779" s="632"/>
      <c r="P779" s="569"/>
      <c r="Q779" s="569"/>
    </row>
    <row r="780" spans="1:17" ht="38.25" customHeight="1">
      <c r="A780" s="628"/>
      <c r="B780" s="628"/>
      <c r="C780" s="628"/>
      <c r="D780" s="630"/>
      <c r="E780" s="629"/>
      <c r="F780" s="628"/>
      <c r="G780" s="628"/>
      <c r="H780" s="654"/>
      <c r="I780" s="654"/>
      <c r="J780" s="628"/>
      <c r="K780" s="570"/>
      <c r="L780" s="570"/>
      <c r="M780" s="632"/>
      <c r="N780" s="632"/>
      <c r="O780" s="632"/>
      <c r="P780" s="569"/>
      <c r="Q780" s="569"/>
    </row>
    <row r="781" spans="1:17" ht="38.25" customHeight="1">
      <c r="A781" s="628"/>
      <c r="B781" s="628"/>
      <c r="C781" s="628"/>
      <c r="D781" s="630"/>
      <c r="E781" s="629"/>
      <c r="F781" s="628"/>
      <c r="G781" s="628"/>
      <c r="H781" s="654"/>
      <c r="I781" s="654"/>
      <c r="J781" s="628"/>
      <c r="K781" s="570"/>
      <c r="L781" s="570"/>
      <c r="M781" s="632"/>
      <c r="N781" s="632"/>
      <c r="O781" s="632"/>
      <c r="P781" s="569"/>
      <c r="Q781" s="569"/>
    </row>
    <row r="782" spans="1:17" ht="38.25" customHeight="1">
      <c r="A782" s="628"/>
      <c r="B782" s="628"/>
      <c r="C782" s="628"/>
      <c r="D782" s="630"/>
      <c r="E782" s="629"/>
      <c r="F782" s="628"/>
      <c r="G782" s="628"/>
      <c r="H782" s="654"/>
      <c r="I782" s="654"/>
      <c r="J782" s="628"/>
      <c r="K782" s="570"/>
      <c r="L782" s="570"/>
      <c r="M782" s="632"/>
      <c r="N782" s="632"/>
      <c r="O782" s="632"/>
      <c r="P782" s="569"/>
      <c r="Q782" s="569"/>
    </row>
    <row r="783" spans="1:17" ht="38.25" customHeight="1">
      <c r="A783" s="628"/>
      <c r="B783" s="628"/>
      <c r="C783" s="628"/>
      <c r="D783" s="630"/>
      <c r="E783" s="629"/>
      <c r="F783" s="628"/>
      <c r="G783" s="628"/>
      <c r="H783" s="654"/>
      <c r="I783" s="654"/>
      <c r="J783" s="628"/>
      <c r="K783" s="570"/>
      <c r="L783" s="570"/>
      <c r="M783" s="632"/>
      <c r="N783" s="632"/>
      <c r="O783" s="632"/>
      <c r="P783" s="569"/>
      <c r="Q783" s="569"/>
    </row>
    <row r="784" spans="1:17" ht="38.25" customHeight="1">
      <c r="A784" s="628"/>
      <c r="B784" s="628"/>
      <c r="C784" s="628"/>
      <c r="D784" s="630"/>
      <c r="E784" s="629"/>
      <c r="F784" s="628"/>
      <c r="G784" s="628"/>
      <c r="H784" s="654"/>
      <c r="I784" s="654"/>
      <c r="J784" s="628"/>
      <c r="K784" s="570"/>
      <c r="L784" s="570"/>
      <c r="M784" s="632"/>
      <c r="N784" s="632"/>
      <c r="O784" s="632"/>
      <c r="P784" s="569"/>
      <c r="Q784" s="569"/>
    </row>
    <row r="785" spans="1:17" ht="38.25" customHeight="1">
      <c r="A785" s="628"/>
      <c r="B785" s="628"/>
      <c r="C785" s="628"/>
      <c r="D785" s="630"/>
      <c r="E785" s="629"/>
      <c r="F785" s="628"/>
      <c r="G785" s="628"/>
      <c r="H785" s="654"/>
      <c r="I785" s="654"/>
      <c r="J785" s="628"/>
      <c r="K785" s="570"/>
      <c r="L785" s="570"/>
      <c r="M785" s="632"/>
      <c r="N785" s="632"/>
      <c r="O785" s="632"/>
      <c r="P785" s="569"/>
      <c r="Q785" s="569"/>
    </row>
    <row r="786" spans="1:17" ht="38.25" customHeight="1">
      <c r="A786" s="628"/>
      <c r="B786" s="628"/>
      <c r="C786" s="628"/>
      <c r="D786" s="630"/>
      <c r="E786" s="629"/>
      <c r="F786" s="628"/>
      <c r="G786" s="628"/>
      <c r="H786" s="654"/>
      <c r="I786" s="654"/>
      <c r="J786" s="628"/>
      <c r="K786" s="570"/>
      <c r="L786" s="570"/>
      <c r="M786" s="632"/>
      <c r="N786" s="632"/>
      <c r="O786" s="632"/>
      <c r="P786" s="569"/>
      <c r="Q786" s="569"/>
    </row>
    <row r="787" spans="1:17" ht="38.25" customHeight="1">
      <c r="A787" s="628"/>
      <c r="B787" s="628"/>
      <c r="C787" s="628"/>
      <c r="D787" s="630"/>
      <c r="E787" s="629"/>
      <c r="F787" s="628"/>
      <c r="G787" s="628"/>
      <c r="H787" s="654"/>
      <c r="I787" s="654"/>
      <c r="J787" s="628"/>
      <c r="K787" s="570"/>
      <c r="L787" s="570"/>
      <c r="M787" s="632"/>
      <c r="N787" s="632"/>
      <c r="O787" s="632"/>
      <c r="P787" s="569"/>
      <c r="Q787" s="569"/>
    </row>
    <row r="788" spans="1:17" ht="38.25" customHeight="1">
      <c r="A788" s="628"/>
      <c r="B788" s="628"/>
      <c r="C788" s="628"/>
      <c r="D788" s="630"/>
      <c r="E788" s="629"/>
      <c r="F788" s="628"/>
      <c r="G788" s="628"/>
      <c r="H788" s="654"/>
      <c r="I788" s="654"/>
      <c r="J788" s="628"/>
      <c r="K788" s="570"/>
      <c r="L788" s="570"/>
      <c r="M788" s="632"/>
      <c r="N788" s="632"/>
      <c r="O788" s="632"/>
      <c r="P788" s="569"/>
      <c r="Q788" s="569"/>
    </row>
    <row r="789" spans="1:17" ht="38.25" customHeight="1">
      <c r="A789" s="628"/>
      <c r="B789" s="628"/>
      <c r="C789" s="628"/>
      <c r="D789" s="630"/>
      <c r="E789" s="629"/>
      <c r="F789" s="628"/>
      <c r="G789" s="628"/>
      <c r="H789" s="654"/>
      <c r="I789" s="654"/>
      <c r="J789" s="628"/>
      <c r="K789" s="570"/>
      <c r="L789" s="570"/>
      <c r="M789" s="632"/>
      <c r="N789" s="632"/>
      <c r="O789" s="632"/>
      <c r="P789" s="569"/>
      <c r="Q789" s="569"/>
    </row>
    <row r="790" spans="1:17" ht="38.25" customHeight="1">
      <c r="A790" s="628"/>
      <c r="B790" s="628"/>
      <c r="C790" s="628"/>
      <c r="D790" s="630"/>
      <c r="E790" s="629"/>
      <c r="F790" s="628"/>
      <c r="G790" s="628"/>
      <c r="H790" s="654"/>
      <c r="I790" s="654"/>
      <c r="J790" s="628"/>
      <c r="K790" s="570"/>
      <c r="L790" s="570"/>
      <c r="M790" s="632"/>
      <c r="N790" s="632"/>
      <c r="O790" s="632"/>
      <c r="P790" s="569"/>
      <c r="Q790" s="569"/>
    </row>
    <row r="791" spans="1:17" ht="38.25" customHeight="1">
      <c r="A791" s="628"/>
      <c r="B791" s="628"/>
      <c r="C791" s="628"/>
      <c r="D791" s="630"/>
      <c r="E791" s="629"/>
      <c r="F791" s="628"/>
      <c r="G791" s="628"/>
      <c r="H791" s="654"/>
      <c r="I791" s="654"/>
      <c r="J791" s="628"/>
      <c r="K791" s="570"/>
      <c r="L791" s="570"/>
      <c r="M791" s="632"/>
      <c r="N791" s="632"/>
      <c r="O791" s="632"/>
      <c r="P791" s="569"/>
      <c r="Q791" s="569"/>
    </row>
    <row r="792" spans="1:17" ht="38.25" customHeight="1">
      <c r="A792" s="628"/>
      <c r="B792" s="628"/>
      <c r="C792" s="628"/>
      <c r="D792" s="630"/>
      <c r="E792" s="629"/>
      <c r="F792" s="628"/>
      <c r="G792" s="628"/>
      <c r="H792" s="654"/>
      <c r="I792" s="654"/>
      <c r="J792" s="628"/>
      <c r="K792" s="570"/>
      <c r="L792" s="570"/>
      <c r="M792" s="632"/>
      <c r="N792" s="632"/>
      <c r="O792" s="632"/>
      <c r="P792" s="569"/>
      <c r="Q792" s="569"/>
    </row>
    <row r="793" spans="1:17" ht="38.25" customHeight="1">
      <c r="A793" s="628"/>
      <c r="B793" s="628"/>
      <c r="C793" s="628"/>
      <c r="D793" s="630"/>
      <c r="E793" s="629"/>
      <c r="F793" s="628"/>
      <c r="G793" s="628"/>
      <c r="H793" s="654"/>
      <c r="I793" s="654"/>
      <c r="J793" s="628"/>
      <c r="K793" s="570"/>
      <c r="L793" s="570"/>
      <c r="M793" s="632"/>
      <c r="N793" s="632"/>
      <c r="O793" s="632"/>
      <c r="P793" s="569"/>
      <c r="Q793" s="569"/>
    </row>
    <row r="794" spans="1:17" ht="38.25" customHeight="1">
      <c r="A794" s="628"/>
      <c r="B794" s="628"/>
      <c r="C794" s="628"/>
      <c r="D794" s="630"/>
      <c r="E794" s="629"/>
      <c r="F794" s="628"/>
      <c r="G794" s="628"/>
      <c r="H794" s="654"/>
      <c r="I794" s="654"/>
      <c r="J794" s="628"/>
      <c r="K794" s="570"/>
      <c r="L794" s="570"/>
      <c r="M794" s="632"/>
      <c r="N794" s="632"/>
      <c r="O794" s="632"/>
      <c r="P794" s="569"/>
      <c r="Q794" s="569"/>
    </row>
    <row r="795" spans="1:17" ht="38.25" customHeight="1">
      <c r="A795" s="628"/>
      <c r="B795" s="628"/>
      <c r="C795" s="628"/>
      <c r="D795" s="630"/>
      <c r="E795" s="629"/>
      <c r="F795" s="628"/>
      <c r="G795" s="628"/>
      <c r="H795" s="654"/>
      <c r="I795" s="654"/>
      <c r="J795" s="628"/>
      <c r="K795" s="570"/>
      <c r="L795" s="570"/>
      <c r="M795" s="632"/>
      <c r="N795" s="632"/>
      <c r="O795" s="632"/>
      <c r="P795" s="569"/>
      <c r="Q795" s="569"/>
    </row>
    <row r="796" spans="1:17" ht="38.25" customHeight="1">
      <c r="A796" s="628"/>
      <c r="B796" s="628"/>
      <c r="C796" s="628"/>
      <c r="D796" s="630"/>
      <c r="E796" s="629"/>
      <c r="F796" s="628"/>
      <c r="G796" s="628"/>
      <c r="H796" s="654"/>
      <c r="I796" s="654"/>
      <c r="J796" s="628"/>
      <c r="K796" s="570"/>
      <c r="L796" s="570"/>
      <c r="M796" s="632"/>
      <c r="N796" s="632"/>
      <c r="O796" s="632"/>
      <c r="P796" s="569"/>
      <c r="Q796" s="569"/>
    </row>
    <row r="797" spans="1:17" ht="38.25" customHeight="1">
      <c r="A797" s="628"/>
      <c r="B797" s="628"/>
      <c r="C797" s="628"/>
      <c r="D797" s="630"/>
      <c r="E797" s="629"/>
      <c r="F797" s="628"/>
      <c r="G797" s="628"/>
      <c r="H797" s="654"/>
      <c r="I797" s="654"/>
      <c r="J797" s="628"/>
      <c r="K797" s="570"/>
      <c r="L797" s="570"/>
      <c r="M797" s="632"/>
      <c r="N797" s="632"/>
      <c r="O797" s="632"/>
      <c r="P797" s="569"/>
      <c r="Q797" s="569"/>
    </row>
    <row r="798" spans="1:17" ht="38.25" customHeight="1">
      <c r="A798" s="628"/>
      <c r="B798" s="628"/>
      <c r="C798" s="628"/>
      <c r="D798" s="630"/>
      <c r="E798" s="629"/>
      <c r="F798" s="628"/>
      <c r="G798" s="628"/>
      <c r="H798" s="654"/>
      <c r="I798" s="654"/>
      <c r="J798" s="628"/>
      <c r="K798" s="570"/>
      <c r="L798" s="570"/>
      <c r="M798" s="632"/>
      <c r="N798" s="632"/>
      <c r="O798" s="632"/>
      <c r="P798" s="569"/>
      <c r="Q798" s="569"/>
    </row>
    <row r="799" spans="1:17" ht="38.25" customHeight="1">
      <c r="A799" s="628"/>
      <c r="B799" s="628"/>
      <c r="C799" s="628"/>
      <c r="D799" s="630"/>
      <c r="E799" s="629"/>
      <c r="F799" s="628"/>
      <c r="G799" s="628"/>
      <c r="H799" s="654"/>
      <c r="I799" s="654"/>
      <c r="J799" s="628"/>
      <c r="K799" s="570"/>
      <c r="L799" s="570"/>
      <c r="M799" s="632"/>
      <c r="N799" s="632"/>
      <c r="O799" s="632"/>
      <c r="P799" s="569"/>
      <c r="Q799" s="569"/>
    </row>
    <row r="800" spans="1:17" ht="38.25" customHeight="1">
      <c r="A800" s="628"/>
      <c r="B800" s="628"/>
      <c r="C800" s="628"/>
      <c r="D800" s="630"/>
      <c r="E800" s="629"/>
      <c r="F800" s="628"/>
      <c r="G800" s="628"/>
      <c r="H800" s="654"/>
      <c r="I800" s="654"/>
      <c r="J800" s="628"/>
      <c r="K800" s="570"/>
      <c r="L800" s="570"/>
      <c r="M800" s="632"/>
      <c r="N800" s="632"/>
      <c r="O800" s="632"/>
      <c r="P800" s="569"/>
      <c r="Q800" s="569"/>
    </row>
    <row r="801" spans="1:17" ht="38.25" customHeight="1">
      <c r="A801" s="628"/>
      <c r="B801" s="628"/>
      <c r="C801" s="628"/>
      <c r="D801" s="630"/>
      <c r="E801" s="629"/>
      <c r="F801" s="628"/>
      <c r="G801" s="628"/>
      <c r="H801" s="654"/>
      <c r="I801" s="654"/>
      <c r="J801" s="628"/>
      <c r="K801" s="570"/>
      <c r="L801" s="570"/>
      <c r="M801" s="632"/>
      <c r="N801" s="632"/>
      <c r="O801" s="632"/>
      <c r="P801" s="569"/>
      <c r="Q801" s="569"/>
    </row>
    <row r="802" spans="1:17" ht="38.25" customHeight="1">
      <c r="A802" s="628"/>
      <c r="B802" s="628"/>
      <c r="C802" s="628"/>
      <c r="D802" s="630"/>
      <c r="E802" s="629"/>
      <c r="F802" s="628"/>
      <c r="G802" s="628"/>
      <c r="H802" s="654"/>
      <c r="I802" s="654"/>
      <c r="J802" s="628"/>
      <c r="K802" s="570"/>
      <c r="L802" s="570"/>
      <c r="M802" s="632"/>
      <c r="N802" s="632"/>
      <c r="O802" s="632"/>
      <c r="P802" s="569"/>
      <c r="Q802" s="569"/>
    </row>
    <row r="803" spans="1:17" ht="38.25" customHeight="1">
      <c r="A803" s="628"/>
      <c r="B803" s="628"/>
      <c r="C803" s="628"/>
      <c r="D803" s="630"/>
      <c r="E803" s="629"/>
      <c r="F803" s="628"/>
      <c r="G803" s="628"/>
      <c r="H803" s="654"/>
      <c r="I803" s="654"/>
      <c r="J803" s="628"/>
      <c r="K803" s="570"/>
      <c r="L803" s="570"/>
      <c r="M803" s="632"/>
      <c r="N803" s="632"/>
      <c r="O803" s="632"/>
      <c r="P803" s="569"/>
      <c r="Q803" s="569"/>
    </row>
    <row r="804" spans="1:17" ht="38.25" customHeight="1">
      <c r="A804" s="628"/>
      <c r="B804" s="628"/>
      <c r="C804" s="628"/>
      <c r="D804" s="630"/>
      <c r="E804" s="629"/>
      <c r="F804" s="628"/>
      <c r="G804" s="628"/>
      <c r="H804" s="654"/>
      <c r="I804" s="654"/>
      <c r="J804" s="628"/>
      <c r="K804" s="570"/>
      <c r="L804" s="570"/>
      <c r="M804" s="632"/>
      <c r="N804" s="632"/>
      <c r="O804" s="632"/>
      <c r="P804" s="569"/>
      <c r="Q804" s="569"/>
    </row>
    <row r="805" spans="1:17" ht="38.25" customHeight="1">
      <c r="A805" s="628"/>
      <c r="B805" s="628"/>
      <c r="C805" s="628"/>
      <c r="D805" s="630"/>
      <c r="E805" s="629"/>
      <c r="F805" s="628"/>
      <c r="G805" s="628"/>
      <c r="H805" s="654"/>
      <c r="I805" s="654"/>
      <c r="J805" s="628"/>
      <c r="K805" s="570"/>
      <c r="L805" s="570"/>
      <c r="M805" s="632"/>
      <c r="N805" s="632"/>
      <c r="O805" s="632"/>
      <c r="P805" s="569"/>
      <c r="Q805" s="569"/>
    </row>
    <row r="806" spans="1:17" ht="38.25" customHeight="1">
      <c r="A806" s="628"/>
      <c r="B806" s="628"/>
      <c r="C806" s="628"/>
      <c r="D806" s="630"/>
      <c r="E806" s="629"/>
      <c r="F806" s="628"/>
      <c r="G806" s="628"/>
      <c r="H806" s="654"/>
      <c r="I806" s="654"/>
      <c r="J806" s="628"/>
      <c r="K806" s="570"/>
      <c r="L806" s="570"/>
      <c r="M806" s="632"/>
      <c r="N806" s="632"/>
      <c r="O806" s="632"/>
      <c r="P806" s="569"/>
      <c r="Q806" s="569"/>
    </row>
    <row r="807" spans="1:17" ht="38.25" customHeight="1">
      <c r="A807" s="628"/>
      <c r="B807" s="628"/>
      <c r="C807" s="628"/>
      <c r="D807" s="630"/>
      <c r="E807" s="629"/>
      <c r="F807" s="628"/>
      <c r="G807" s="628"/>
      <c r="H807" s="654"/>
      <c r="I807" s="654"/>
      <c r="J807" s="628"/>
      <c r="K807" s="570"/>
      <c r="L807" s="570"/>
      <c r="M807" s="632"/>
      <c r="N807" s="632"/>
      <c r="O807" s="632"/>
      <c r="P807" s="569"/>
      <c r="Q807" s="569"/>
    </row>
    <row r="808" spans="1:17" ht="38.25" customHeight="1">
      <c r="A808" s="628"/>
      <c r="B808" s="628"/>
      <c r="C808" s="628"/>
      <c r="D808" s="630"/>
      <c r="E808" s="629"/>
      <c r="F808" s="628"/>
      <c r="G808" s="628"/>
      <c r="H808" s="654"/>
      <c r="I808" s="654"/>
      <c r="J808" s="628"/>
      <c r="K808" s="570"/>
      <c r="L808" s="570"/>
      <c r="M808" s="632"/>
      <c r="N808" s="632"/>
      <c r="O808" s="632"/>
      <c r="P808" s="569"/>
      <c r="Q808" s="569"/>
    </row>
    <row r="809" spans="1:17" ht="38.25" customHeight="1">
      <c r="A809" s="628"/>
      <c r="B809" s="628"/>
      <c r="C809" s="628"/>
      <c r="D809" s="630"/>
      <c r="E809" s="629"/>
      <c r="F809" s="628"/>
      <c r="G809" s="628"/>
      <c r="H809" s="654"/>
      <c r="I809" s="654"/>
      <c r="J809" s="628"/>
      <c r="K809" s="570"/>
      <c r="L809" s="570"/>
      <c r="M809" s="632"/>
      <c r="N809" s="632"/>
      <c r="O809" s="632"/>
      <c r="P809" s="569"/>
      <c r="Q809" s="569"/>
    </row>
    <row r="810" spans="1:17" ht="38.25" customHeight="1">
      <c r="A810" s="628"/>
      <c r="B810" s="628"/>
      <c r="C810" s="628"/>
      <c r="D810" s="630"/>
      <c r="E810" s="629"/>
      <c r="F810" s="628"/>
      <c r="G810" s="628"/>
      <c r="H810" s="654"/>
      <c r="I810" s="654"/>
      <c r="J810" s="628"/>
      <c r="K810" s="570"/>
      <c r="L810" s="570"/>
      <c r="M810" s="632"/>
      <c r="N810" s="632"/>
      <c r="O810" s="632"/>
      <c r="P810" s="569"/>
      <c r="Q810" s="569"/>
    </row>
    <row r="811" spans="1:17" ht="38.25" customHeight="1">
      <c r="A811" s="628"/>
      <c r="B811" s="628"/>
      <c r="C811" s="628"/>
      <c r="D811" s="630"/>
      <c r="E811" s="629"/>
      <c r="F811" s="628"/>
      <c r="G811" s="628"/>
      <c r="H811" s="654"/>
      <c r="I811" s="654"/>
      <c r="J811" s="628"/>
      <c r="K811" s="570"/>
      <c r="L811" s="570"/>
      <c r="M811" s="632"/>
      <c r="N811" s="632"/>
      <c r="O811" s="632"/>
      <c r="P811" s="569"/>
      <c r="Q811" s="569"/>
    </row>
    <row r="812" spans="1:17" ht="38.25" customHeight="1">
      <c r="A812" s="628"/>
      <c r="B812" s="628"/>
      <c r="C812" s="628"/>
      <c r="D812" s="630"/>
      <c r="E812" s="629"/>
      <c r="F812" s="628"/>
      <c r="G812" s="628"/>
      <c r="H812" s="654"/>
      <c r="I812" s="654"/>
      <c r="J812" s="628"/>
      <c r="K812" s="570"/>
      <c r="L812" s="570"/>
      <c r="M812" s="632"/>
      <c r="N812" s="632"/>
      <c r="O812" s="632"/>
      <c r="P812" s="569"/>
      <c r="Q812" s="569"/>
    </row>
    <row r="813" spans="1:17" ht="38.25" customHeight="1">
      <c r="A813" s="628"/>
      <c r="B813" s="628"/>
      <c r="C813" s="628"/>
      <c r="D813" s="630"/>
      <c r="E813" s="629"/>
      <c r="F813" s="628"/>
      <c r="G813" s="628"/>
      <c r="H813" s="654"/>
      <c r="I813" s="654"/>
      <c r="J813" s="628"/>
      <c r="K813" s="570"/>
      <c r="L813" s="570"/>
      <c r="M813" s="632"/>
      <c r="N813" s="632"/>
      <c r="O813" s="632"/>
      <c r="P813" s="569"/>
      <c r="Q813" s="569"/>
    </row>
    <row r="814" spans="1:17" s="661" customFormat="1" ht="15.75" customHeight="1">
      <c r="A814" s="657" t="s">
        <v>30</v>
      </c>
      <c r="B814" s="657"/>
      <c r="C814" s="657" t="s">
        <v>30</v>
      </c>
      <c r="D814" s="657" t="s">
        <v>30</v>
      </c>
      <c r="E814" s="658" t="s">
        <v>30</v>
      </c>
      <c r="F814" s="657" t="s">
        <v>30</v>
      </c>
      <c r="G814" s="657" t="s">
        <v>30</v>
      </c>
      <c r="H814" s="659" t="s">
        <v>30</v>
      </c>
      <c r="I814" s="659"/>
      <c r="J814" s="657" t="s">
        <v>30</v>
      </c>
      <c r="K814" s="657" t="s">
        <v>30</v>
      </c>
      <c r="L814" s="660" t="s">
        <v>30</v>
      </c>
      <c r="M814" s="657" t="s">
        <v>30</v>
      </c>
      <c r="N814" s="657" t="s">
        <v>30</v>
      </c>
      <c r="O814" s="657" t="s">
        <v>30</v>
      </c>
      <c r="P814" s="691" t="s">
        <v>30</v>
      </c>
      <c r="Q814" s="691" t="s">
        <v>30</v>
      </c>
    </row>
    <row r="815" spans="1:17" ht="15" customHeight="1">
      <c r="D815" s="663"/>
    </row>
    <row r="816" spans="1:17" ht="15" customHeight="1">
      <c r="D816" s="663"/>
    </row>
    <row r="817" spans="4:4" ht="15" customHeight="1">
      <c r="D817" s="663"/>
    </row>
    <row r="818" spans="4:4" ht="15" customHeight="1">
      <c r="D818" s="663"/>
    </row>
    <row r="819" spans="4:4" ht="15" customHeight="1">
      <c r="D819" s="663"/>
    </row>
    <row r="820" spans="4:4" ht="15" customHeight="1">
      <c r="D820" s="663"/>
    </row>
    <row r="821" spans="4:4" ht="15" customHeight="1">
      <c r="D821" s="663"/>
    </row>
    <row r="822" spans="4:4" ht="15" customHeight="1">
      <c r="D822" s="663"/>
    </row>
    <row r="823" spans="4:4" ht="15" customHeight="1">
      <c r="D823" s="663"/>
    </row>
    <row r="824" spans="4:4" ht="15" customHeight="1">
      <c r="D824" s="663"/>
    </row>
    <row r="825" spans="4:4" ht="15" customHeight="1">
      <c r="D825" s="663"/>
    </row>
    <row r="826" spans="4:4" ht="15" customHeight="1">
      <c r="D826" s="663"/>
    </row>
    <row r="827" spans="4:4" ht="15" customHeight="1">
      <c r="D827" s="663"/>
    </row>
    <row r="828" spans="4:4" ht="15" customHeight="1">
      <c r="D828" s="663"/>
    </row>
    <row r="829" spans="4:4" ht="15" customHeight="1">
      <c r="D829" s="663"/>
    </row>
    <row r="830" spans="4:4" ht="15" customHeight="1">
      <c r="D830" s="663"/>
    </row>
    <row r="831" spans="4:4" ht="15" customHeight="1">
      <c r="D831" s="663"/>
    </row>
    <row r="832" spans="4:4" ht="15" customHeight="1">
      <c r="D832" s="663"/>
    </row>
    <row r="833" spans="4:4" ht="15" customHeight="1">
      <c r="D833" s="663"/>
    </row>
    <row r="834" spans="4:4" ht="15" customHeight="1">
      <c r="D834" s="663"/>
    </row>
    <row r="835" spans="4:4" ht="15" customHeight="1">
      <c r="D835" s="663"/>
    </row>
    <row r="836" spans="4:4" ht="15" customHeight="1">
      <c r="D836" s="663"/>
    </row>
    <row r="837" spans="4:4" ht="15" customHeight="1">
      <c r="D837" s="663"/>
    </row>
    <row r="838" spans="4:4" ht="15" customHeight="1">
      <c r="D838" s="663"/>
    </row>
    <row r="839" spans="4:4" ht="15" customHeight="1">
      <c r="D839" s="663"/>
    </row>
    <row r="840" spans="4:4" ht="15" customHeight="1">
      <c r="D840" s="663"/>
    </row>
    <row r="841" spans="4:4" ht="15" customHeight="1">
      <c r="D841" s="663"/>
    </row>
    <row r="842" spans="4:4" ht="15" customHeight="1">
      <c r="D842" s="663"/>
    </row>
    <row r="843" spans="4:4" ht="15" customHeight="1">
      <c r="D843" s="663"/>
    </row>
    <row r="844" spans="4:4" ht="15" customHeight="1">
      <c r="D844" s="663"/>
    </row>
    <row r="845" spans="4:4" ht="15" customHeight="1">
      <c r="D845" s="663"/>
    </row>
    <row r="846" spans="4:4" ht="15" customHeight="1">
      <c r="D846" s="663"/>
    </row>
    <row r="847" spans="4:4" ht="15" customHeight="1">
      <c r="D847" s="663"/>
    </row>
    <row r="848" spans="4:4" ht="15" customHeight="1">
      <c r="D848" s="663"/>
    </row>
    <row r="849" spans="4:4" ht="15" customHeight="1">
      <c r="D849" s="663"/>
    </row>
    <row r="850" spans="4:4" ht="15" customHeight="1">
      <c r="D850" s="663"/>
    </row>
    <row r="851" spans="4:4" ht="15" customHeight="1">
      <c r="D851" s="663"/>
    </row>
    <row r="852" spans="4:4" ht="15" customHeight="1">
      <c r="D852" s="663"/>
    </row>
    <row r="853" spans="4:4" ht="15" customHeight="1">
      <c r="D853" s="663"/>
    </row>
    <row r="854" spans="4:4" ht="15" customHeight="1">
      <c r="D854" s="663"/>
    </row>
    <row r="855" spans="4:4" ht="15" customHeight="1">
      <c r="D855" s="663"/>
    </row>
    <row r="856" spans="4:4" ht="15" customHeight="1">
      <c r="D856" s="663"/>
    </row>
    <row r="857" spans="4:4" ht="15" customHeight="1">
      <c r="D857" s="663"/>
    </row>
    <row r="858" spans="4:4" ht="15" customHeight="1">
      <c r="D858" s="663"/>
    </row>
    <row r="859" spans="4:4" ht="15" customHeight="1">
      <c r="D859" s="663"/>
    </row>
    <row r="860" spans="4:4" ht="15" customHeight="1">
      <c r="D860" s="663"/>
    </row>
    <row r="861" spans="4:4" ht="15" customHeight="1">
      <c r="D861" s="663"/>
    </row>
    <row r="862" spans="4:4" ht="15" customHeight="1">
      <c r="D862" s="663"/>
    </row>
    <row r="863" spans="4:4" ht="15" customHeight="1">
      <c r="D863" s="663"/>
    </row>
    <row r="864" spans="4:4" ht="15" customHeight="1">
      <c r="D864" s="663"/>
    </row>
    <row r="865" spans="4:4" ht="15" customHeight="1">
      <c r="D865" s="663"/>
    </row>
    <row r="866" spans="4:4" ht="15" customHeight="1">
      <c r="D866" s="663"/>
    </row>
    <row r="867" spans="4:4" ht="15" customHeight="1">
      <c r="D867" s="663"/>
    </row>
    <row r="868" spans="4:4" ht="15" customHeight="1">
      <c r="D868" s="663"/>
    </row>
    <row r="869" spans="4:4" ht="15" customHeight="1">
      <c r="D869" s="663"/>
    </row>
    <row r="870" spans="4:4" ht="15" customHeight="1">
      <c r="D870" s="663"/>
    </row>
    <row r="871" spans="4:4" ht="15" customHeight="1">
      <c r="D871" s="663"/>
    </row>
    <row r="872" spans="4:4" ht="15" customHeight="1">
      <c r="D872" s="663"/>
    </row>
    <row r="873" spans="4:4" ht="15" customHeight="1">
      <c r="D873" s="663"/>
    </row>
    <row r="874" spans="4:4" ht="15" customHeight="1">
      <c r="D874" s="663"/>
    </row>
    <row r="875" spans="4:4" ht="15" customHeight="1">
      <c r="D875" s="663"/>
    </row>
    <row r="876" spans="4:4" ht="15" customHeight="1">
      <c r="D876" s="663"/>
    </row>
    <row r="877" spans="4:4" ht="15" customHeight="1">
      <c r="D877" s="663"/>
    </row>
    <row r="878" spans="4:4" ht="15" customHeight="1">
      <c r="D878" s="663"/>
    </row>
    <row r="879" spans="4:4" ht="15" customHeight="1">
      <c r="D879" s="663"/>
    </row>
    <row r="880" spans="4:4" ht="15" customHeight="1">
      <c r="D880" s="663"/>
    </row>
    <row r="881" spans="4:4" ht="15" customHeight="1">
      <c r="D881" s="663"/>
    </row>
    <row r="882" spans="4:4" ht="15" customHeight="1">
      <c r="D882" s="663"/>
    </row>
    <row r="883" spans="4:4" ht="15" customHeight="1">
      <c r="D883" s="663"/>
    </row>
    <row r="884" spans="4:4" ht="15" customHeight="1">
      <c r="D884" s="663"/>
    </row>
    <row r="885" spans="4:4" ht="15" customHeight="1">
      <c r="D885" s="663"/>
    </row>
    <row r="886" spans="4:4" ht="15" customHeight="1">
      <c r="D886" s="663"/>
    </row>
    <row r="887" spans="4:4" ht="15" customHeight="1">
      <c r="D887" s="663"/>
    </row>
    <row r="888" spans="4:4" ht="15" customHeight="1">
      <c r="D888" s="663"/>
    </row>
    <row r="889" spans="4:4" ht="15" customHeight="1">
      <c r="D889" s="663"/>
    </row>
    <row r="890" spans="4:4" ht="15" customHeight="1">
      <c r="D890" s="663"/>
    </row>
    <row r="891" spans="4:4" ht="15" customHeight="1">
      <c r="D891" s="663"/>
    </row>
    <row r="892" spans="4:4" ht="15" customHeight="1">
      <c r="D892" s="663"/>
    </row>
    <row r="893" spans="4:4" ht="15" customHeight="1">
      <c r="D893" s="663"/>
    </row>
    <row r="894" spans="4:4" ht="15" customHeight="1">
      <c r="D894" s="663"/>
    </row>
    <row r="895" spans="4:4" ht="15" customHeight="1">
      <c r="D895" s="663"/>
    </row>
    <row r="896" spans="4:4" ht="15" customHeight="1">
      <c r="D896" s="663"/>
    </row>
    <row r="897" spans="4:4" ht="15" customHeight="1">
      <c r="D897" s="663"/>
    </row>
    <row r="898" spans="4:4" ht="15" customHeight="1">
      <c r="D898" s="663"/>
    </row>
    <row r="899" spans="4:4" ht="15" customHeight="1">
      <c r="D899" s="663"/>
    </row>
    <row r="900" spans="4:4" ht="15" customHeight="1">
      <c r="D900" s="663"/>
    </row>
    <row r="901" spans="4:4" ht="15" customHeight="1">
      <c r="D901" s="663"/>
    </row>
    <row r="902" spans="4:4" ht="15" customHeight="1">
      <c r="D902" s="663"/>
    </row>
    <row r="903" spans="4:4" ht="15" customHeight="1">
      <c r="D903" s="663"/>
    </row>
    <row r="904" spans="4:4" ht="15" customHeight="1">
      <c r="D904" s="663"/>
    </row>
    <row r="905" spans="4:4" ht="15" customHeight="1">
      <c r="D905" s="663"/>
    </row>
    <row r="906" spans="4:4" ht="15" customHeight="1">
      <c r="D906" s="663"/>
    </row>
    <row r="907" spans="4:4" ht="15" customHeight="1">
      <c r="D907" s="663"/>
    </row>
    <row r="908" spans="4:4" ht="15" customHeight="1">
      <c r="D908" s="663"/>
    </row>
    <row r="909" spans="4:4" ht="15" customHeight="1">
      <c r="D909" s="663"/>
    </row>
    <row r="910" spans="4:4" ht="15" customHeight="1">
      <c r="D910" s="663"/>
    </row>
    <row r="911" spans="4:4" ht="15" customHeight="1">
      <c r="D911" s="663"/>
    </row>
    <row r="912" spans="4:4" ht="15" customHeight="1">
      <c r="D912" s="663"/>
    </row>
    <row r="913" spans="4:4" ht="15" customHeight="1">
      <c r="D913" s="663"/>
    </row>
    <row r="914" spans="4:4" ht="15" customHeight="1">
      <c r="D914" s="663"/>
    </row>
    <row r="915" spans="4:4" ht="15" customHeight="1">
      <c r="D915" s="663"/>
    </row>
    <row r="916" spans="4:4" ht="15" customHeight="1">
      <c r="D916" s="663"/>
    </row>
    <row r="917" spans="4:4" ht="15" customHeight="1">
      <c r="D917" s="663"/>
    </row>
    <row r="918" spans="4:4" ht="15" customHeight="1">
      <c r="D918" s="663"/>
    </row>
    <row r="919" spans="4:4" ht="15" customHeight="1">
      <c r="D919" s="663"/>
    </row>
    <row r="920" spans="4:4" ht="15" customHeight="1">
      <c r="D920" s="663"/>
    </row>
    <row r="921" spans="4:4" ht="15" customHeight="1">
      <c r="D921" s="663"/>
    </row>
    <row r="922" spans="4:4" ht="15" customHeight="1">
      <c r="D922" s="663"/>
    </row>
    <row r="923" spans="4:4" ht="15" customHeight="1">
      <c r="D923" s="663"/>
    </row>
    <row r="924" spans="4:4" ht="15" customHeight="1">
      <c r="D924" s="663"/>
    </row>
    <row r="925" spans="4:4" ht="15" customHeight="1">
      <c r="D925" s="663"/>
    </row>
    <row r="926" spans="4:4" ht="15" customHeight="1">
      <c r="D926" s="663"/>
    </row>
    <row r="927" spans="4:4" ht="15" customHeight="1">
      <c r="D927" s="663"/>
    </row>
    <row r="928" spans="4:4" ht="15" customHeight="1">
      <c r="D928" s="663"/>
    </row>
    <row r="929" spans="4:4" ht="15" customHeight="1">
      <c r="D929" s="663"/>
    </row>
    <row r="930" spans="4:4" ht="15" customHeight="1">
      <c r="D930" s="663"/>
    </row>
    <row r="931" spans="4:4" ht="15" customHeight="1">
      <c r="D931" s="663"/>
    </row>
    <row r="932" spans="4:4" ht="15" customHeight="1">
      <c r="D932" s="663"/>
    </row>
    <row r="933" spans="4:4" ht="15" customHeight="1">
      <c r="D933" s="663"/>
    </row>
    <row r="934" spans="4:4" ht="15" customHeight="1">
      <c r="D934" s="663"/>
    </row>
    <row r="935" spans="4:4" ht="15" customHeight="1">
      <c r="D935" s="663"/>
    </row>
    <row r="936" spans="4:4" ht="15" customHeight="1">
      <c r="D936" s="663"/>
    </row>
    <row r="937" spans="4:4" ht="15" customHeight="1">
      <c r="D937" s="663"/>
    </row>
    <row r="938" spans="4:4" ht="15" customHeight="1">
      <c r="D938" s="663"/>
    </row>
    <row r="939" spans="4:4" ht="15" customHeight="1">
      <c r="D939" s="663"/>
    </row>
    <row r="940" spans="4:4" ht="15" customHeight="1">
      <c r="D940" s="663"/>
    </row>
    <row r="941" spans="4:4" ht="15" customHeight="1">
      <c r="D941" s="663"/>
    </row>
    <row r="942" spans="4:4" ht="15" customHeight="1">
      <c r="D942" s="663"/>
    </row>
    <row r="943" spans="4:4" ht="15" customHeight="1">
      <c r="D943" s="663"/>
    </row>
    <row r="944" spans="4:4" ht="15" customHeight="1">
      <c r="D944" s="663"/>
    </row>
    <row r="945" spans="4:4" ht="15" customHeight="1">
      <c r="D945" s="663"/>
    </row>
    <row r="946" spans="4:4" ht="15" customHeight="1">
      <c r="D946" s="663"/>
    </row>
    <row r="947" spans="4:4" ht="15" customHeight="1">
      <c r="D947" s="663"/>
    </row>
    <row r="948" spans="4:4" ht="15" customHeight="1">
      <c r="D948" s="663"/>
    </row>
    <row r="949" spans="4:4" ht="15" customHeight="1">
      <c r="D949" s="663"/>
    </row>
    <row r="950" spans="4:4" ht="15" customHeight="1">
      <c r="D950" s="663"/>
    </row>
    <row r="951" spans="4:4" ht="15" customHeight="1">
      <c r="D951" s="663"/>
    </row>
    <row r="952" spans="4:4" ht="15" customHeight="1">
      <c r="D952" s="663"/>
    </row>
    <row r="953" spans="4:4" ht="15" customHeight="1">
      <c r="D953" s="663"/>
    </row>
    <row r="954" spans="4:4" ht="15" customHeight="1">
      <c r="D954" s="663"/>
    </row>
    <row r="955" spans="4:4" ht="15" customHeight="1">
      <c r="D955" s="663"/>
    </row>
    <row r="956" spans="4:4" ht="15" customHeight="1">
      <c r="D956" s="663"/>
    </row>
    <row r="957" spans="4:4" ht="15" customHeight="1">
      <c r="D957" s="663"/>
    </row>
    <row r="958" spans="4:4" ht="15" customHeight="1">
      <c r="D958" s="663"/>
    </row>
    <row r="959" spans="4:4" ht="15" customHeight="1">
      <c r="D959" s="663"/>
    </row>
    <row r="960" spans="4:4" ht="15" customHeight="1">
      <c r="D960" s="663"/>
    </row>
    <row r="961" spans="4:4" ht="15" customHeight="1">
      <c r="D961" s="663"/>
    </row>
    <row r="962" spans="4:4" ht="15" customHeight="1">
      <c r="D962" s="663"/>
    </row>
    <row r="963" spans="4:4" ht="15" customHeight="1">
      <c r="D963" s="663"/>
    </row>
    <row r="964" spans="4:4" ht="15" customHeight="1">
      <c r="D964" s="663"/>
    </row>
    <row r="965" spans="4:4" ht="15" customHeight="1">
      <c r="D965" s="663"/>
    </row>
    <row r="966" spans="4:4" ht="15" customHeight="1">
      <c r="D966" s="663"/>
    </row>
    <row r="967" spans="4:4" ht="15" customHeight="1">
      <c r="D967" s="663"/>
    </row>
    <row r="968" spans="4:4" ht="15" customHeight="1">
      <c r="D968" s="663"/>
    </row>
    <row r="969" spans="4:4" ht="15" customHeight="1">
      <c r="D969" s="663"/>
    </row>
    <row r="970" spans="4:4" ht="15" customHeight="1">
      <c r="D970" s="663"/>
    </row>
    <row r="971" spans="4:4" ht="15" customHeight="1">
      <c r="D971" s="663"/>
    </row>
    <row r="972" spans="4:4" ht="15" customHeight="1">
      <c r="D972" s="663"/>
    </row>
    <row r="973" spans="4:4" ht="15" customHeight="1">
      <c r="D973" s="663"/>
    </row>
    <row r="974" spans="4:4" ht="15" customHeight="1">
      <c r="D974" s="663"/>
    </row>
    <row r="975" spans="4:4" ht="15" customHeight="1">
      <c r="D975" s="663"/>
    </row>
    <row r="976" spans="4:4" ht="15" customHeight="1">
      <c r="D976" s="663"/>
    </row>
    <row r="977" spans="4:4" ht="15" customHeight="1">
      <c r="D977" s="663"/>
    </row>
    <row r="978" spans="4:4" ht="15" customHeight="1">
      <c r="D978" s="663"/>
    </row>
    <row r="979" spans="4:4" ht="15" customHeight="1">
      <c r="D979" s="663"/>
    </row>
    <row r="980" spans="4:4" ht="15" customHeight="1">
      <c r="D980" s="663"/>
    </row>
    <row r="981" spans="4:4" ht="15" customHeight="1">
      <c r="D981" s="663"/>
    </row>
    <row r="982" spans="4:4" ht="15" customHeight="1">
      <c r="D982" s="663"/>
    </row>
    <row r="983" spans="4:4" ht="15" customHeight="1">
      <c r="D983" s="663"/>
    </row>
    <row r="984" spans="4:4" ht="15" customHeight="1">
      <c r="D984" s="663"/>
    </row>
    <row r="985" spans="4:4" ht="15" customHeight="1">
      <c r="D985" s="663"/>
    </row>
    <row r="986" spans="4:4" ht="15" customHeight="1">
      <c r="D986" s="663"/>
    </row>
    <row r="987" spans="4:4" ht="15" customHeight="1">
      <c r="D987" s="663"/>
    </row>
    <row r="988" spans="4:4" ht="15" customHeight="1">
      <c r="D988" s="663"/>
    </row>
    <row r="989" spans="4:4" ht="15" customHeight="1">
      <c r="D989" s="663"/>
    </row>
    <row r="990" spans="4:4" ht="15" customHeight="1">
      <c r="D990" s="663"/>
    </row>
    <row r="991" spans="4:4" ht="15" customHeight="1">
      <c r="D991" s="663"/>
    </row>
    <row r="992" spans="4:4" ht="15" customHeight="1">
      <c r="D992" s="663"/>
    </row>
    <row r="993" spans="4:4" ht="15" customHeight="1">
      <c r="D993" s="663"/>
    </row>
    <row r="994" spans="4:4" ht="15" customHeight="1">
      <c r="D994" s="663"/>
    </row>
    <row r="995" spans="4:4" ht="15" customHeight="1">
      <c r="D995" s="663"/>
    </row>
    <row r="996" spans="4:4" ht="15" customHeight="1">
      <c r="D996" s="663"/>
    </row>
    <row r="997" spans="4:4" ht="15" customHeight="1">
      <c r="D997" s="663"/>
    </row>
    <row r="998" spans="4:4" ht="15" customHeight="1">
      <c r="D998" s="663"/>
    </row>
    <row r="999" spans="4:4" ht="15" customHeight="1">
      <c r="D999" s="663"/>
    </row>
    <row r="1000" spans="4:4" ht="15" customHeight="1">
      <c r="D1000" s="663"/>
    </row>
    <row r="1001" spans="4:4" ht="15" customHeight="1">
      <c r="D1001" s="663"/>
    </row>
    <row r="1002" spans="4:4" ht="15" customHeight="1">
      <c r="D1002" s="663"/>
    </row>
    <row r="1003" spans="4:4" ht="15" customHeight="1">
      <c r="D1003" s="663"/>
    </row>
    <row r="1004" spans="4:4" ht="15" customHeight="1">
      <c r="D1004" s="663"/>
    </row>
    <row r="1005" spans="4:4" ht="15" customHeight="1">
      <c r="D1005" s="663"/>
    </row>
    <row r="1006" spans="4:4" ht="15" customHeight="1">
      <c r="D1006" s="663"/>
    </row>
    <row r="1007" spans="4:4" ht="15" customHeight="1">
      <c r="D1007" s="663"/>
    </row>
    <row r="1008" spans="4:4" ht="15" customHeight="1">
      <c r="D1008" s="663"/>
    </row>
    <row r="1009" spans="4:4" ht="15" customHeight="1">
      <c r="D1009" s="663"/>
    </row>
    <row r="1010" spans="4:4" ht="15" customHeight="1">
      <c r="D1010" s="663"/>
    </row>
    <row r="1011" spans="4:4" ht="15" customHeight="1">
      <c r="D1011" s="663"/>
    </row>
    <row r="1012" spans="4:4" ht="15" customHeight="1">
      <c r="D1012" s="663"/>
    </row>
    <row r="1013" spans="4:4" ht="15" customHeight="1">
      <c r="D1013" s="663"/>
    </row>
    <row r="1014" spans="4:4" ht="15" customHeight="1">
      <c r="D1014" s="663"/>
    </row>
    <row r="1015" spans="4:4" ht="15" customHeight="1">
      <c r="D1015" s="663"/>
    </row>
    <row r="1016" spans="4:4" ht="15" customHeight="1">
      <c r="D1016" s="663"/>
    </row>
    <row r="1017" spans="4:4" ht="15" customHeight="1">
      <c r="D1017" s="663"/>
    </row>
    <row r="1018" spans="4:4" ht="15" customHeight="1">
      <c r="D1018" s="663"/>
    </row>
    <row r="1019" spans="4:4" ht="15" customHeight="1">
      <c r="D1019" s="663"/>
    </row>
    <row r="1020" spans="4:4" ht="15" customHeight="1">
      <c r="D1020" s="663"/>
    </row>
    <row r="1021" spans="4:4" ht="15" customHeight="1">
      <c r="D1021" s="663"/>
    </row>
    <row r="1022" spans="4:4" ht="15" customHeight="1">
      <c r="D1022" s="663"/>
    </row>
    <row r="1023" spans="4:4" ht="15" customHeight="1">
      <c r="D1023" s="663"/>
    </row>
    <row r="1024" spans="4:4" ht="15" customHeight="1">
      <c r="D1024" s="663"/>
    </row>
    <row r="1025" spans="4:4" ht="15" customHeight="1">
      <c r="D1025" s="663"/>
    </row>
    <row r="1026" spans="4:4" ht="15" customHeight="1">
      <c r="D1026" s="663"/>
    </row>
    <row r="1027" spans="4:4" ht="15" customHeight="1">
      <c r="D1027" s="663"/>
    </row>
    <row r="1028" spans="4:4" ht="15" customHeight="1">
      <c r="D1028" s="663"/>
    </row>
    <row r="1029" spans="4:4" ht="15" customHeight="1">
      <c r="D1029" s="663"/>
    </row>
    <row r="1030" spans="4:4" ht="15" customHeight="1">
      <c r="D1030" s="663"/>
    </row>
    <row r="1031" spans="4:4" ht="15" customHeight="1">
      <c r="D1031" s="663"/>
    </row>
    <row r="1032" spans="4:4" ht="15" customHeight="1">
      <c r="D1032" s="663"/>
    </row>
    <row r="1033" spans="4:4" ht="15" customHeight="1">
      <c r="D1033" s="663"/>
    </row>
    <row r="1034" spans="4:4" ht="15" customHeight="1">
      <c r="D1034" s="663"/>
    </row>
    <row r="1035" spans="4:4" ht="15" customHeight="1">
      <c r="D1035" s="663"/>
    </row>
    <row r="1036" spans="4:4" ht="15" customHeight="1">
      <c r="D1036" s="663"/>
    </row>
    <row r="1037" spans="4:4" ht="15" customHeight="1">
      <c r="D1037" s="663"/>
    </row>
    <row r="1038" spans="4:4" ht="15" customHeight="1">
      <c r="D1038" s="663"/>
    </row>
    <row r="1039" spans="4:4" ht="15" customHeight="1">
      <c r="D1039" s="663"/>
    </row>
    <row r="1040" spans="4:4" ht="15" customHeight="1">
      <c r="D1040" s="663"/>
    </row>
    <row r="1041" spans="4:4" ht="15" customHeight="1">
      <c r="D1041" s="663"/>
    </row>
    <row r="1042" spans="4:4" ht="15" customHeight="1">
      <c r="D1042" s="663"/>
    </row>
    <row r="1043" spans="4:4" ht="15" customHeight="1">
      <c r="D1043" s="663"/>
    </row>
    <row r="1044" spans="4:4" ht="15" customHeight="1">
      <c r="D1044" s="663"/>
    </row>
    <row r="1045" spans="4:4" ht="15" customHeight="1">
      <c r="D1045" s="663"/>
    </row>
    <row r="1046" spans="4:4" ht="15" customHeight="1">
      <c r="D1046" s="663"/>
    </row>
    <row r="1047" spans="4:4" ht="15" customHeight="1">
      <c r="D1047" s="663"/>
    </row>
    <row r="1048" spans="4:4" ht="15" customHeight="1">
      <c r="D1048" s="663"/>
    </row>
    <row r="1049" spans="4:4" ht="15" customHeight="1">
      <c r="D1049" s="663"/>
    </row>
    <row r="1050" spans="4:4" ht="15" customHeight="1">
      <c r="D1050" s="663"/>
    </row>
    <row r="1051" spans="4:4" ht="15" customHeight="1">
      <c r="D1051" s="663"/>
    </row>
    <row r="1052" spans="4:4" ht="15" customHeight="1">
      <c r="D1052" s="663"/>
    </row>
    <row r="1053" spans="4:4" ht="15" customHeight="1">
      <c r="D1053" s="663"/>
    </row>
    <row r="1054" spans="4:4" ht="15" customHeight="1">
      <c r="D1054" s="663"/>
    </row>
    <row r="1055" spans="4:4" ht="15" customHeight="1">
      <c r="D1055" s="663"/>
    </row>
    <row r="1056" spans="4:4" ht="15" customHeight="1">
      <c r="D1056" s="663"/>
    </row>
    <row r="1057" spans="4:4" ht="15" customHeight="1">
      <c r="D1057" s="663"/>
    </row>
    <row r="1058" spans="4:4" ht="15" customHeight="1">
      <c r="D1058" s="663"/>
    </row>
    <row r="1059" spans="4:4" ht="15" customHeight="1">
      <c r="D1059" s="663"/>
    </row>
    <row r="1060" spans="4:4" ht="15" customHeight="1">
      <c r="D1060" s="663"/>
    </row>
    <row r="1061" spans="4:4" ht="15" customHeight="1">
      <c r="D1061" s="663"/>
    </row>
    <row r="1062" spans="4:4" ht="15" customHeight="1">
      <c r="D1062" s="663"/>
    </row>
    <row r="1063" spans="4:4" ht="15" customHeight="1">
      <c r="D1063" s="663"/>
    </row>
    <row r="1064" spans="4:4" ht="15" customHeight="1">
      <c r="D1064" s="663"/>
    </row>
    <row r="1065" spans="4:4" ht="15" customHeight="1">
      <c r="D1065" s="663"/>
    </row>
    <row r="1066" spans="4:4" ht="15" customHeight="1">
      <c r="D1066" s="663"/>
    </row>
    <row r="1067" spans="4:4" ht="15" customHeight="1">
      <c r="D1067" s="663"/>
    </row>
    <row r="1068" spans="4:4" ht="15" customHeight="1">
      <c r="D1068" s="663"/>
    </row>
    <row r="1069" spans="4:4" ht="15" customHeight="1">
      <c r="D1069" s="663"/>
    </row>
    <row r="1070" spans="4:4" ht="15" customHeight="1">
      <c r="D1070" s="663"/>
    </row>
    <row r="1071" spans="4:4" ht="15" customHeight="1">
      <c r="D1071" s="663"/>
    </row>
    <row r="1072" spans="4:4" ht="15" customHeight="1">
      <c r="D1072" s="663"/>
    </row>
    <row r="1073" spans="4:4" ht="15" customHeight="1">
      <c r="D1073" s="663"/>
    </row>
    <row r="1074" spans="4:4" ht="15" customHeight="1">
      <c r="D1074" s="663"/>
    </row>
    <row r="1075" spans="4:4" ht="15" customHeight="1">
      <c r="D1075" s="663"/>
    </row>
    <row r="1076" spans="4:4" ht="15" customHeight="1">
      <c r="D1076" s="663"/>
    </row>
    <row r="1077" spans="4:4" ht="15" customHeight="1">
      <c r="D1077" s="663"/>
    </row>
    <row r="1078" spans="4:4" ht="15" customHeight="1">
      <c r="D1078" s="663"/>
    </row>
    <row r="1079" spans="4:4" ht="15" customHeight="1">
      <c r="D1079" s="663"/>
    </row>
    <row r="1080" spans="4:4" ht="15" customHeight="1">
      <c r="D1080" s="663"/>
    </row>
    <row r="1081" spans="4:4" ht="15" customHeight="1">
      <c r="D1081" s="663"/>
    </row>
    <row r="1082" spans="4:4" ht="15" customHeight="1">
      <c r="D1082" s="663"/>
    </row>
    <row r="1083" spans="4:4" ht="15" customHeight="1">
      <c r="D1083" s="663"/>
    </row>
    <row r="1084" spans="4:4" ht="15" customHeight="1">
      <c r="D1084" s="663"/>
    </row>
    <row r="1085" spans="4:4" ht="15" customHeight="1">
      <c r="D1085" s="663"/>
    </row>
    <row r="1086" spans="4:4" ht="15" customHeight="1">
      <c r="D1086" s="663"/>
    </row>
    <row r="1087" spans="4:4" ht="15" customHeight="1">
      <c r="D1087" s="663"/>
    </row>
    <row r="1088" spans="4:4" ht="15" customHeight="1">
      <c r="D1088" s="663"/>
    </row>
    <row r="1089" spans="4:4" ht="15" customHeight="1">
      <c r="D1089" s="663"/>
    </row>
    <row r="1090" spans="4:4" ht="15" customHeight="1">
      <c r="D1090" s="663"/>
    </row>
    <row r="1091" spans="4:4" ht="15" customHeight="1">
      <c r="D1091" s="663"/>
    </row>
    <row r="1092" spans="4:4" ht="15" customHeight="1">
      <c r="D1092" s="663"/>
    </row>
    <row r="1093" spans="4:4" ht="15" customHeight="1">
      <c r="D1093" s="663"/>
    </row>
    <row r="1094" spans="4:4" ht="15" customHeight="1">
      <c r="D1094" s="663"/>
    </row>
    <row r="1095" spans="4:4" ht="15" customHeight="1">
      <c r="D1095" s="663"/>
    </row>
    <row r="1096" spans="4:4" ht="15" customHeight="1">
      <c r="D1096" s="663"/>
    </row>
    <row r="1097" spans="4:4" ht="15" customHeight="1">
      <c r="D1097" s="663"/>
    </row>
    <row r="1098" spans="4:4" ht="15" customHeight="1">
      <c r="D1098" s="663"/>
    </row>
    <row r="1099" spans="4:4" ht="15" customHeight="1">
      <c r="D1099" s="663"/>
    </row>
    <row r="1100" spans="4:4" ht="15" customHeight="1">
      <c r="D1100" s="663"/>
    </row>
    <row r="1101" spans="4:4" ht="15" customHeight="1">
      <c r="D1101" s="663"/>
    </row>
    <row r="1102" spans="4:4" ht="15" customHeight="1">
      <c r="D1102" s="663"/>
    </row>
    <row r="1103" spans="4:4" ht="15" customHeight="1">
      <c r="D1103" s="663"/>
    </row>
    <row r="1104" spans="4:4" ht="15" customHeight="1">
      <c r="D1104" s="663"/>
    </row>
    <row r="1105" spans="4:4" ht="15" customHeight="1">
      <c r="D1105" s="663"/>
    </row>
    <row r="1106" spans="4:4" ht="15" customHeight="1">
      <c r="D1106" s="663"/>
    </row>
    <row r="1107" spans="4:4" ht="15" customHeight="1">
      <c r="D1107" s="663"/>
    </row>
    <row r="1108" spans="4:4" ht="15" customHeight="1">
      <c r="D1108" s="663"/>
    </row>
    <row r="1109" spans="4:4" ht="15" customHeight="1">
      <c r="D1109" s="663"/>
    </row>
    <row r="1110" spans="4:4" ht="15" customHeight="1">
      <c r="D1110" s="663"/>
    </row>
    <row r="1111" spans="4:4" ht="15" customHeight="1">
      <c r="D1111" s="663"/>
    </row>
    <row r="1112" spans="4:4" ht="15" customHeight="1">
      <c r="D1112" s="663"/>
    </row>
    <row r="1113" spans="4:4" ht="15" customHeight="1">
      <c r="D1113" s="663"/>
    </row>
    <row r="1114" spans="4:4" ht="15" customHeight="1">
      <c r="D1114" s="663"/>
    </row>
    <row r="1115" spans="4:4" ht="15" customHeight="1">
      <c r="D1115" s="663"/>
    </row>
    <row r="1116" spans="4:4" ht="15" customHeight="1">
      <c r="D1116" s="663"/>
    </row>
    <row r="1117" spans="4:4" ht="15" customHeight="1">
      <c r="D1117" s="663"/>
    </row>
    <row r="1118" spans="4:4" ht="15" customHeight="1">
      <c r="D1118" s="663"/>
    </row>
    <row r="1119" spans="4:4" ht="15" customHeight="1">
      <c r="D1119" s="663"/>
    </row>
    <row r="1120" spans="4:4" ht="15" customHeight="1">
      <c r="D1120" s="663"/>
    </row>
    <row r="1121" spans="4:4" ht="15" customHeight="1">
      <c r="D1121" s="663"/>
    </row>
    <row r="1122" spans="4:4" ht="15" customHeight="1">
      <c r="D1122" s="663"/>
    </row>
    <row r="1123" spans="4:4" ht="15" customHeight="1">
      <c r="D1123" s="663"/>
    </row>
    <row r="1124" spans="4:4" ht="15" customHeight="1">
      <c r="D1124" s="663"/>
    </row>
    <row r="1125" spans="4:4" ht="15" customHeight="1">
      <c r="D1125" s="663"/>
    </row>
    <row r="1126" spans="4:4" ht="15" customHeight="1">
      <c r="D1126" s="663"/>
    </row>
    <row r="1127" spans="4:4" ht="15" customHeight="1">
      <c r="D1127" s="663"/>
    </row>
    <row r="1128" spans="4:4" ht="15" customHeight="1">
      <c r="D1128" s="663"/>
    </row>
    <row r="1129" spans="4:4" ht="15" customHeight="1">
      <c r="D1129" s="663"/>
    </row>
    <row r="1130" spans="4:4" ht="15" customHeight="1">
      <c r="D1130" s="663"/>
    </row>
    <row r="1131" spans="4:4" ht="15" customHeight="1">
      <c r="D1131" s="663"/>
    </row>
    <row r="1132" spans="4:4" ht="15" customHeight="1">
      <c r="D1132" s="663"/>
    </row>
    <row r="1133" spans="4:4" ht="15" customHeight="1">
      <c r="D1133" s="663"/>
    </row>
    <row r="1134" spans="4:4" ht="15" customHeight="1">
      <c r="D1134" s="663"/>
    </row>
    <row r="1135" spans="4:4" ht="15" customHeight="1">
      <c r="D1135" s="663"/>
    </row>
    <row r="1136" spans="4:4" ht="15" customHeight="1">
      <c r="D1136" s="663"/>
    </row>
    <row r="1137" spans="4:4" ht="15" customHeight="1">
      <c r="D1137" s="663"/>
    </row>
    <row r="1138" spans="4:4" ht="15" customHeight="1">
      <c r="D1138" s="663"/>
    </row>
    <row r="1139" spans="4:4" ht="15" customHeight="1">
      <c r="D1139" s="663"/>
    </row>
    <row r="1140" spans="4:4" ht="15" customHeight="1">
      <c r="D1140" s="663"/>
    </row>
    <row r="1141" spans="4:4" ht="15" customHeight="1">
      <c r="D1141" s="663"/>
    </row>
    <row r="1142" spans="4:4" ht="15" customHeight="1">
      <c r="D1142" s="663"/>
    </row>
    <row r="1143" spans="4:4" ht="15" customHeight="1">
      <c r="D1143" s="663"/>
    </row>
    <row r="1144" spans="4:4" ht="15" customHeight="1">
      <c r="D1144" s="663"/>
    </row>
    <row r="1145" spans="4:4" ht="15" customHeight="1">
      <c r="D1145" s="663"/>
    </row>
    <row r="1146" spans="4:4" ht="15" customHeight="1">
      <c r="D1146" s="663"/>
    </row>
    <row r="1147" spans="4:4" ht="15" customHeight="1">
      <c r="D1147" s="663"/>
    </row>
    <row r="1148" spans="4:4" ht="15" customHeight="1">
      <c r="D1148" s="663"/>
    </row>
    <row r="1149" spans="4:4" ht="15" customHeight="1">
      <c r="D1149" s="663"/>
    </row>
    <row r="1150" spans="4:4" ht="15" customHeight="1">
      <c r="D1150" s="663"/>
    </row>
    <row r="1151" spans="4:4" ht="15" customHeight="1">
      <c r="D1151" s="663"/>
    </row>
    <row r="1152" spans="4:4" ht="15" customHeight="1">
      <c r="D1152" s="663"/>
    </row>
    <row r="1153" spans="4:4" ht="15" customHeight="1">
      <c r="D1153" s="663"/>
    </row>
    <row r="1154" spans="4:4" ht="15" customHeight="1">
      <c r="D1154" s="663"/>
    </row>
    <row r="1155" spans="4:4" ht="15" customHeight="1">
      <c r="D1155" s="663"/>
    </row>
    <row r="1156" spans="4:4" ht="15" customHeight="1">
      <c r="D1156" s="663"/>
    </row>
    <row r="1157" spans="4:4" ht="15" customHeight="1">
      <c r="D1157" s="663"/>
    </row>
    <row r="1158" spans="4:4" ht="15" customHeight="1">
      <c r="D1158" s="663"/>
    </row>
    <row r="1159" spans="4:4" ht="15" customHeight="1">
      <c r="D1159" s="663"/>
    </row>
    <row r="1160" spans="4:4" ht="15" customHeight="1">
      <c r="D1160" s="663"/>
    </row>
    <row r="1161" spans="4:4" ht="15" customHeight="1">
      <c r="D1161" s="663"/>
    </row>
    <row r="1162" spans="4:4" ht="15" customHeight="1">
      <c r="D1162" s="663"/>
    </row>
    <row r="1163" spans="4:4" ht="15" customHeight="1">
      <c r="D1163" s="663"/>
    </row>
    <row r="1164" spans="4:4" ht="15" customHeight="1">
      <c r="D1164" s="663"/>
    </row>
    <row r="1165" spans="4:4" ht="15" customHeight="1">
      <c r="D1165" s="663"/>
    </row>
    <row r="1166" spans="4:4" ht="15" customHeight="1">
      <c r="D1166" s="663"/>
    </row>
    <row r="1167" spans="4:4" ht="15" customHeight="1">
      <c r="D1167" s="663"/>
    </row>
    <row r="1168" spans="4:4" ht="15" customHeight="1">
      <c r="D1168" s="663"/>
    </row>
    <row r="1169" spans="4:4" ht="15" customHeight="1">
      <c r="D1169" s="663"/>
    </row>
    <row r="1170" spans="4:4" ht="15" customHeight="1">
      <c r="D1170" s="663"/>
    </row>
    <row r="1171" spans="4:4" ht="15" customHeight="1">
      <c r="D1171" s="663"/>
    </row>
    <row r="1172" spans="4:4" ht="15" customHeight="1">
      <c r="D1172" s="663"/>
    </row>
    <row r="1173" spans="4:4" ht="15" customHeight="1">
      <c r="D1173" s="663"/>
    </row>
    <row r="1174" spans="4:4" ht="15" customHeight="1">
      <c r="D1174" s="663"/>
    </row>
    <row r="1175" spans="4:4" ht="15" customHeight="1">
      <c r="D1175" s="663"/>
    </row>
    <row r="1176" spans="4:4" ht="15" customHeight="1">
      <c r="D1176" s="663"/>
    </row>
    <row r="1177" spans="4:4" ht="15" customHeight="1">
      <c r="D1177" s="663"/>
    </row>
    <row r="1178" spans="4:4" ht="15" customHeight="1">
      <c r="D1178" s="663"/>
    </row>
    <row r="1179" spans="4:4" ht="15" customHeight="1">
      <c r="D1179" s="663"/>
    </row>
    <row r="1180" spans="4:4" ht="15" customHeight="1">
      <c r="D1180" s="663"/>
    </row>
    <row r="1181" spans="4:4" ht="15" customHeight="1">
      <c r="D1181" s="663"/>
    </row>
    <row r="1182" spans="4:4" ht="15" customHeight="1">
      <c r="D1182" s="663"/>
    </row>
    <row r="1183" spans="4:4" ht="15" customHeight="1">
      <c r="D1183" s="663"/>
    </row>
    <row r="1184" spans="4:4" ht="15" customHeight="1">
      <c r="D1184" s="663"/>
    </row>
    <row r="1185" spans="4:4" ht="15" customHeight="1">
      <c r="D1185" s="663"/>
    </row>
    <row r="1186" spans="4:4" ht="15" customHeight="1">
      <c r="D1186" s="663"/>
    </row>
    <row r="1187" spans="4:4" ht="15" customHeight="1">
      <c r="D1187" s="663"/>
    </row>
    <row r="1188" spans="4:4" ht="15" customHeight="1">
      <c r="D1188" s="663"/>
    </row>
    <row r="1189" spans="4:4" ht="15" customHeight="1">
      <c r="D1189" s="663"/>
    </row>
    <row r="1190" spans="4:4" ht="15" customHeight="1">
      <c r="D1190" s="663"/>
    </row>
    <row r="1191" spans="4:4" ht="15" customHeight="1">
      <c r="D1191" s="663"/>
    </row>
    <row r="1192" spans="4:4" ht="15" customHeight="1">
      <c r="D1192" s="663"/>
    </row>
    <row r="1193" spans="4:4" ht="15" customHeight="1">
      <c r="D1193" s="663"/>
    </row>
    <row r="1194" spans="4:4" ht="15" customHeight="1">
      <c r="D1194" s="663"/>
    </row>
    <row r="1195" spans="4:4" ht="15" customHeight="1">
      <c r="D1195" s="663"/>
    </row>
    <row r="1196" spans="4:4" ht="15" customHeight="1">
      <c r="D1196" s="663"/>
    </row>
    <row r="1197" spans="4:4" ht="15" customHeight="1">
      <c r="D1197" s="663"/>
    </row>
    <row r="1198" spans="4:4" ht="15" customHeight="1">
      <c r="D1198" s="663"/>
    </row>
    <row r="1199" spans="4:4" ht="15" customHeight="1">
      <c r="D1199" s="663"/>
    </row>
    <row r="1200" spans="4:4" ht="15" customHeight="1">
      <c r="D1200" s="663"/>
    </row>
    <row r="1201" spans="4:4" ht="15" customHeight="1">
      <c r="D1201" s="663"/>
    </row>
    <row r="1202" spans="4:4" ht="15" customHeight="1">
      <c r="D1202" s="663"/>
    </row>
    <row r="1203" spans="4:4" ht="15" customHeight="1">
      <c r="D1203" s="663"/>
    </row>
    <row r="1204" spans="4:4" ht="15" customHeight="1">
      <c r="D1204" s="663"/>
    </row>
    <row r="1205" spans="4:4" ht="15" customHeight="1">
      <c r="D1205" s="663"/>
    </row>
    <row r="1206" spans="4:4" ht="15" customHeight="1">
      <c r="D1206" s="663"/>
    </row>
    <row r="1207" spans="4:4" ht="15" customHeight="1">
      <c r="D1207" s="663"/>
    </row>
    <row r="1208" spans="4:4" ht="15" customHeight="1">
      <c r="D1208" s="663"/>
    </row>
    <row r="1209" spans="4:4" ht="15" customHeight="1">
      <c r="D1209" s="663"/>
    </row>
    <row r="1210" spans="4:4" ht="15" customHeight="1">
      <c r="D1210" s="663"/>
    </row>
    <row r="1211" spans="4:4" ht="15" customHeight="1">
      <c r="D1211" s="663"/>
    </row>
    <row r="1212" spans="4:4" ht="15" customHeight="1">
      <c r="D1212" s="663"/>
    </row>
    <row r="1213" spans="4:4" ht="15" customHeight="1">
      <c r="D1213" s="663"/>
    </row>
    <row r="1214" spans="4:4" ht="15" customHeight="1">
      <c r="D1214" s="663"/>
    </row>
    <row r="1215" spans="4:4" ht="15" customHeight="1">
      <c r="D1215" s="663"/>
    </row>
    <row r="1216" spans="4:4" ht="15" customHeight="1">
      <c r="D1216" s="663"/>
    </row>
    <row r="1217" spans="4:4" ht="15" customHeight="1">
      <c r="D1217" s="663"/>
    </row>
    <row r="1218" spans="4:4" ht="15" customHeight="1">
      <c r="D1218" s="663"/>
    </row>
    <row r="1219" spans="4:4" ht="15" customHeight="1">
      <c r="D1219" s="663"/>
    </row>
    <row r="1220" spans="4:4" ht="15" customHeight="1">
      <c r="D1220" s="663"/>
    </row>
    <row r="1221" spans="4:4" ht="15" customHeight="1">
      <c r="D1221" s="663"/>
    </row>
    <row r="1222" spans="4:4" ht="15" customHeight="1">
      <c r="D1222" s="663"/>
    </row>
    <row r="1223" spans="4:4" ht="15" customHeight="1">
      <c r="D1223" s="663"/>
    </row>
    <row r="1224" spans="4:4" ht="15" customHeight="1">
      <c r="D1224" s="663"/>
    </row>
    <row r="1225" spans="4:4" ht="15" customHeight="1">
      <c r="D1225" s="663"/>
    </row>
    <row r="1226" spans="4:4" ht="15" customHeight="1">
      <c r="D1226" s="663"/>
    </row>
    <row r="1227" spans="4:4" ht="15" customHeight="1">
      <c r="D1227" s="663"/>
    </row>
    <row r="1228" spans="4:4" ht="15" customHeight="1">
      <c r="D1228" s="663"/>
    </row>
    <row r="1229" spans="4:4" ht="15" customHeight="1">
      <c r="D1229" s="663"/>
    </row>
    <row r="1230" spans="4:4" ht="15" customHeight="1">
      <c r="D1230" s="663"/>
    </row>
    <row r="1231" spans="4:4" ht="15" customHeight="1">
      <c r="D1231" s="663"/>
    </row>
    <row r="1232" spans="4:4" ht="15" customHeight="1">
      <c r="D1232" s="663"/>
    </row>
    <row r="1233" spans="4:4" ht="15" customHeight="1">
      <c r="D1233" s="663"/>
    </row>
    <row r="1234" spans="4:4" ht="15" customHeight="1">
      <c r="D1234" s="663"/>
    </row>
    <row r="1235" spans="4:4" ht="15" customHeight="1">
      <c r="D1235" s="663"/>
    </row>
    <row r="1236" spans="4:4" ht="15" customHeight="1">
      <c r="D1236" s="663"/>
    </row>
    <row r="1237" spans="4:4" ht="15" customHeight="1">
      <c r="D1237" s="663"/>
    </row>
    <row r="1238" spans="4:4" ht="15" customHeight="1">
      <c r="D1238" s="663"/>
    </row>
    <row r="1239" spans="4:4" ht="15" customHeight="1">
      <c r="D1239" s="663"/>
    </row>
    <row r="1240" spans="4:4" ht="15" customHeight="1">
      <c r="D1240" s="663"/>
    </row>
    <row r="1241" spans="4:4" ht="15" customHeight="1">
      <c r="D1241" s="663"/>
    </row>
    <row r="1242" spans="4:4" ht="15" customHeight="1">
      <c r="D1242" s="663"/>
    </row>
    <row r="1243" spans="4:4" ht="15" customHeight="1">
      <c r="D1243" s="663"/>
    </row>
    <row r="1244" spans="4:4" ht="15" customHeight="1">
      <c r="D1244" s="663"/>
    </row>
    <row r="1245" spans="4:4" ht="15" customHeight="1">
      <c r="D1245" s="663"/>
    </row>
    <row r="1246" spans="4:4" ht="15" customHeight="1">
      <c r="D1246" s="663"/>
    </row>
    <row r="1247" spans="4:4" ht="15" customHeight="1">
      <c r="D1247" s="663"/>
    </row>
    <row r="1248" spans="4:4" ht="15" customHeight="1">
      <c r="D1248" s="663"/>
    </row>
    <row r="1249" spans="4:4" ht="15" customHeight="1">
      <c r="D1249" s="663"/>
    </row>
    <row r="1250" spans="4:4" ht="15" customHeight="1">
      <c r="D1250" s="663"/>
    </row>
  </sheetData>
  <sheetProtection formatCells="0" insertRows="0" insertHyperlinks="0" sort="0" autoFilter="0" pivotTables="0"/>
  <autoFilter ref="A8:Q314"/>
  <mergeCells count="4">
    <mergeCell ref="K5:L5"/>
    <mergeCell ref="M5:N5"/>
    <mergeCell ref="B1:Q1"/>
    <mergeCell ref="B3:Q3"/>
  </mergeCells>
  <conditionalFormatting sqref="B23">
    <cfRule type="expression" dxfId="538" priority="132" stopIfTrue="1">
      <formula>#REF!="Item do PAA com execução iniciada"</formula>
    </cfRule>
    <cfRule type="expression" dxfId="537" priority="133" stopIfTrue="1">
      <formula>#REF!="Item do PAA completamente executado"</formula>
    </cfRule>
    <cfRule type="expression" dxfId="536" priority="134" stopIfTrue="1">
      <formula>#REF!="Item do PAA com execução interrompida"</formula>
    </cfRule>
    <cfRule type="expression" dxfId="535" priority="135" stopIfTrue="1">
      <formula>#REF!="Item do PAA sem execução"</formula>
    </cfRule>
    <cfRule type="expression" dxfId="534" priority="136" stopIfTrue="1">
      <formula>#REF!="Sim"</formula>
    </cfRule>
  </conditionalFormatting>
  <conditionalFormatting sqref="G9 G25 G46:G47 G49:G61">
    <cfRule type="expression" dxfId="533" priority="1694" stopIfTrue="1">
      <formula>#REF!="Item do PAA sem execução"</formula>
    </cfRule>
  </conditionalFormatting>
  <conditionalFormatting sqref="G9 G49:G61 G25 G46:G47">
    <cfRule type="expression" dxfId="532" priority="1693" stopIfTrue="1">
      <formula>#REF!="Item do PAA com execução interrompida"</formula>
    </cfRule>
  </conditionalFormatting>
  <conditionalFormatting sqref="G9 G270:G279 G166:G178 G206:G234 G248:G249 G50:G52 G99:G119">
    <cfRule type="expression" dxfId="531" priority="1692" stopIfTrue="1">
      <formula>#REF!="Item do PAA completamente executado"</formula>
    </cfRule>
  </conditionalFormatting>
  <conditionalFormatting sqref="G9 G373:G813 G99:G134">
    <cfRule type="expression" dxfId="530" priority="2037" stopIfTrue="1">
      <formula>#REF!="Sim"</formula>
    </cfRule>
  </conditionalFormatting>
  <conditionalFormatting sqref="G10">
    <cfRule type="expression" dxfId="529" priority="508">
      <formula>#REF!="Item do PAA com execução iniciada"</formula>
    </cfRule>
    <cfRule type="expression" dxfId="528" priority="509">
      <formula>#REF!="Item do PAA completamente executado"</formula>
    </cfRule>
    <cfRule type="expression" dxfId="527" priority="510">
      <formula>#REF!="Item do PAA com execução interrompida"</formula>
    </cfRule>
    <cfRule type="expression" dxfId="526" priority="511">
      <formula>#REF!="Item do PAA sem execução"</formula>
    </cfRule>
    <cfRule type="expression" dxfId="525" priority="512">
      <formula>#REF!="Sim"</formula>
    </cfRule>
  </conditionalFormatting>
  <conditionalFormatting sqref="G11">
    <cfRule type="expression" dxfId="524" priority="503">
      <formula>#REF!="Item do PAA completamente executado"</formula>
    </cfRule>
    <cfRule type="expression" dxfId="523" priority="504">
      <formula>#REF!="Item do PAA com execução interrompida"</formula>
    </cfRule>
    <cfRule type="expression" dxfId="522" priority="505">
      <formula>#REF!="Item do PAA sem execução"</formula>
    </cfRule>
  </conditionalFormatting>
  <conditionalFormatting sqref="G11:G12">
    <cfRule type="expression" dxfId="521" priority="490">
      <formula>#REF!="Item do PAA com execução iniciada"</formula>
    </cfRule>
  </conditionalFormatting>
  <conditionalFormatting sqref="G11:G13">
    <cfRule type="expression" dxfId="520" priority="506">
      <formula>#REF!="Sim"</formula>
    </cfRule>
  </conditionalFormatting>
  <conditionalFormatting sqref="G12">
    <cfRule type="expression" dxfId="519" priority="491">
      <formula>#REF!="Item do PAA completamente executado"</formula>
    </cfRule>
    <cfRule type="expression" dxfId="518" priority="492">
      <formula>#REF!="Item do PAA com execução interrompida"</formula>
    </cfRule>
    <cfRule type="expression" dxfId="517" priority="493">
      <formula>#REF!="Item do PAA sem execução"</formula>
    </cfRule>
  </conditionalFormatting>
  <conditionalFormatting sqref="G12:G15">
    <cfRule type="expression" dxfId="516" priority="453">
      <formula>#REF!="Item do PAA com execução iniciada"</formula>
    </cfRule>
    <cfRule type="expression" dxfId="515" priority="454">
      <formula>#REF!="Item do PAA completamente executado"</formula>
    </cfRule>
    <cfRule type="expression" dxfId="514" priority="455">
      <formula>#REF!="Item do PAA com execução interrompida"</formula>
    </cfRule>
    <cfRule type="expression" dxfId="513" priority="456">
      <formula>#REF!="Item do PAA sem execução"</formula>
    </cfRule>
  </conditionalFormatting>
  <conditionalFormatting sqref="G14:G15">
    <cfRule type="expression" dxfId="512" priority="457">
      <formula>#REF!="Sim"</formula>
    </cfRule>
  </conditionalFormatting>
  <conditionalFormatting sqref="G16:G23">
    <cfRule type="expression" dxfId="511" priority="127" stopIfTrue="1">
      <formula>#REF!="Item do PAA com execução iniciada"</formula>
    </cfRule>
    <cfRule type="expression" dxfId="510" priority="128" stopIfTrue="1">
      <formula>#REF!="Item do PAA completamente executado"</formula>
    </cfRule>
    <cfRule type="expression" dxfId="509" priority="129" stopIfTrue="1">
      <formula>#REF!="Item do PAA com execução interrompida"</formula>
    </cfRule>
    <cfRule type="expression" dxfId="508" priority="130" stopIfTrue="1">
      <formula>#REF!="Item do PAA sem execução"</formula>
    </cfRule>
    <cfRule type="expression" dxfId="507" priority="131" stopIfTrue="1">
      <formula>#REF!="Sim"</formula>
    </cfRule>
  </conditionalFormatting>
  <conditionalFormatting sqref="G24">
    <cfRule type="expression" dxfId="506" priority="616">
      <formula>#REF!="Item do PAA completamente executado"</formula>
    </cfRule>
    <cfRule type="expression" dxfId="505" priority="617">
      <formula>#REF!="Item do PAA com execução interrompida"</formula>
    </cfRule>
    <cfRule type="expression" dxfId="504" priority="618">
      <formula>#REF!="Item do PAA sem execução"</formula>
    </cfRule>
    <cfRule type="expression" dxfId="503" priority="619">
      <formula>#REF!="Item do PAA com execução iniciada"</formula>
    </cfRule>
    <cfRule type="expression" dxfId="502" priority="624">
      <formula>#REF!="Sim"</formula>
    </cfRule>
  </conditionalFormatting>
  <conditionalFormatting sqref="G25">
    <cfRule type="expression" dxfId="501" priority="1685" stopIfTrue="1">
      <formula>#REF!="Item do PAA completamente executado"</formula>
    </cfRule>
  </conditionalFormatting>
  <conditionalFormatting sqref="G25:G26">
    <cfRule type="expression" dxfId="500" priority="596" stopIfTrue="1">
      <formula>#REF!="Item do PAA com execução iniciada"</formula>
    </cfRule>
    <cfRule type="expression" dxfId="499" priority="600" stopIfTrue="1">
      <formula>#REF!="Sim"</formula>
    </cfRule>
  </conditionalFormatting>
  <conditionalFormatting sqref="G26:G37 G135:G144 G146:G164">
    <cfRule type="expression" dxfId="498" priority="597" stopIfTrue="1">
      <formula>#REF!="Item do PAA completamente executado"</formula>
    </cfRule>
    <cfRule type="expression" dxfId="497" priority="598" stopIfTrue="1">
      <formula>#REF!="Item do PAA com execução interrompida"</formula>
    </cfRule>
    <cfRule type="expression" dxfId="496" priority="599" stopIfTrue="1">
      <formula>#REF!="Item do PAA sem execução"</formula>
    </cfRule>
  </conditionalFormatting>
  <conditionalFormatting sqref="G27:G31">
    <cfRule type="expression" dxfId="495" priority="1065" stopIfTrue="1">
      <formula>#REF!="Sim"</formula>
    </cfRule>
  </conditionalFormatting>
  <conditionalFormatting sqref="G32">
    <cfRule type="expression" dxfId="494" priority="964" stopIfTrue="1">
      <formula>#REF!="Sim"</formula>
    </cfRule>
  </conditionalFormatting>
  <conditionalFormatting sqref="G33">
    <cfRule type="expression" dxfId="493" priority="572" stopIfTrue="1">
      <formula>#REF!="Sim"</formula>
    </cfRule>
  </conditionalFormatting>
  <conditionalFormatting sqref="G38:G40">
    <cfRule type="expression" dxfId="492" priority="1188" stopIfTrue="1">
      <formula>#REF!="Item do PAA com execução iniciada"</formula>
    </cfRule>
    <cfRule type="expression" dxfId="491" priority="1189" stopIfTrue="1">
      <formula>#REF!="Item do PAA completamente executado"</formula>
    </cfRule>
    <cfRule type="expression" dxfId="490" priority="1190" stopIfTrue="1">
      <formula>#REF!="Item do PAA com execução interrompida"</formula>
    </cfRule>
    <cfRule type="expression" dxfId="489" priority="1191" stopIfTrue="1">
      <formula>#REF!="Item do PAA sem execução"</formula>
    </cfRule>
  </conditionalFormatting>
  <conditionalFormatting sqref="G41:G43 G27 G37 G109:G144 G146:G164">
    <cfRule type="expression" dxfId="488" priority="1060" stopIfTrue="1">
      <formula>#REF!="Item do PAA com execução iniciada"</formula>
    </cfRule>
  </conditionalFormatting>
  <conditionalFormatting sqref="G41:G43">
    <cfRule type="expression" dxfId="487" priority="1057" stopIfTrue="1">
      <formula>#REF!="Item do PAA completamente executado"</formula>
    </cfRule>
    <cfRule type="expression" dxfId="486" priority="1058" stopIfTrue="1">
      <formula>#REF!="Item do PAA com execução interrompida"</formula>
    </cfRule>
    <cfRule type="expression" dxfId="485" priority="1059" stopIfTrue="1">
      <formula>#REF!="Item do PAA sem execução"</formula>
    </cfRule>
  </conditionalFormatting>
  <conditionalFormatting sqref="G44:G45">
    <cfRule type="expression" dxfId="484" priority="1061">
      <formula>#REF!="Item do PAA com execução iniciada"</formula>
    </cfRule>
    <cfRule type="expression" dxfId="483" priority="1062">
      <formula>#REF!="Item do PAA completamente executado"</formula>
    </cfRule>
    <cfRule type="expression" dxfId="482" priority="1063">
      <formula>#REF!="Item do PAA com execução interrompida"</formula>
    </cfRule>
    <cfRule type="expression" dxfId="481" priority="1064">
      <formula>#REF!="Item do PAA sem execução"</formula>
    </cfRule>
    <cfRule type="expression" dxfId="480" priority="1066">
      <formula>#REF!="Sim"</formula>
    </cfRule>
  </conditionalFormatting>
  <conditionalFormatting sqref="G46:G49 G53:G60">
    <cfRule type="expression" dxfId="479" priority="936" stopIfTrue="1">
      <formula>#REF!="Item do PAA completamente executado"</formula>
    </cfRule>
  </conditionalFormatting>
  <conditionalFormatting sqref="G46:G68">
    <cfRule type="expression" dxfId="478" priority="1084" stopIfTrue="1">
      <formula>#REF!="Sim"</formula>
    </cfRule>
  </conditionalFormatting>
  <conditionalFormatting sqref="G48 G28:G36 G205:G234 G248:G249">
    <cfRule type="expression" dxfId="477" priority="1079" stopIfTrue="1">
      <formula>#REF!="Item do PAA com execução iniciada"</formula>
    </cfRule>
  </conditionalFormatting>
  <conditionalFormatting sqref="G48 G99:G134">
    <cfRule type="expression" dxfId="476" priority="1077" stopIfTrue="1">
      <formula>#REF!="Item do PAA com execução interrompida"</formula>
    </cfRule>
    <cfRule type="expression" dxfId="475" priority="1078" stopIfTrue="1">
      <formula>#REF!="Item do PAA sem execução"</formula>
    </cfRule>
  </conditionalFormatting>
  <conditionalFormatting sqref="G49:G60 G46:G47">
    <cfRule type="expression" dxfId="474" priority="935" stopIfTrue="1">
      <formula>#REF!="Item do PAA com execução iniciada"</formula>
    </cfRule>
  </conditionalFormatting>
  <conditionalFormatting sqref="G59:G60">
    <cfRule type="expression" dxfId="473" priority="898" stopIfTrue="1">
      <formula>#REF!="Item do PAA com execução interrompida"</formula>
    </cfRule>
    <cfRule type="expression" dxfId="472" priority="899" stopIfTrue="1">
      <formula>#REF!="Item do PAA sem execução"</formula>
    </cfRule>
  </conditionalFormatting>
  <conditionalFormatting sqref="G59:G68">
    <cfRule type="expression" dxfId="471" priority="941" stopIfTrue="1">
      <formula>#REF!="Item do PAA com execução iniciada"</formula>
    </cfRule>
    <cfRule type="expression" dxfId="470" priority="942" stopIfTrue="1">
      <formula>#REF!="Item do PAA completamente executado"</formula>
    </cfRule>
  </conditionalFormatting>
  <conditionalFormatting sqref="G62:G64">
    <cfRule type="expression" dxfId="469" priority="945" stopIfTrue="1">
      <formula>#REF!="Item do PAA com execução interrompida"</formula>
    </cfRule>
    <cfRule type="expression" dxfId="468" priority="946" stopIfTrue="1">
      <formula>#REF!="Item do PAA sem execução"</formula>
    </cfRule>
  </conditionalFormatting>
  <conditionalFormatting sqref="G65:G67">
    <cfRule type="expression" dxfId="467" priority="939" stopIfTrue="1">
      <formula>#REF!="Item do PAA com execução interrompida"</formula>
    </cfRule>
    <cfRule type="expression" dxfId="466" priority="940" stopIfTrue="1">
      <formula>#REF!="Item do PAA sem execução"</formula>
    </cfRule>
  </conditionalFormatting>
  <conditionalFormatting sqref="G68">
    <cfRule type="expression" dxfId="465" priority="949" stopIfTrue="1">
      <formula>#REF!="Item do PAA com execução interrompida"</formula>
    </cfRule>
    <cfRule type="expression" dxfId="464" priority="950" stopIfTrue="1">
      <formula>#REF!="Item do PAA sem execução"</formula>
    </cfRule>
  </conditionalFormatting>
  <conditionalFormatting sqref="G69:G78">
    <cfRule type="expression" dxfId="463" priority="218" stopIfTrue="1">
      <formula>#REF!="Item do PAA com execução iniciada"</formula>
    </cfRule>
    <cfRule type="expression" dxfId="462" priority="219" stopIfTrue="1">
      <formula>#REF!="Item do PAA completamente executado"</formula>
    </cfRule>
    <cfRule type="expression" dxfId="461" priority="220" stopIfTrue="1">
      <formula>#REF!="Item do PAA com execução interrompida"</formula>
    </cfRule>
    <cfRule type="expression" dxfId="460" priority="221" stopIfTrue="1">
      <formula>#REF!="Item do PAA sem execução"</formula>
    </cfRule>
    <cfRule type="expression" dxfId="459" priority="222" stopIfTrue="1">
      <formula>#REF!="Sim"</formula>
    </cfRule>
  </conditionalFormatting>
  <conditionalFormatting sqref="G79">
    <cfRule type="expression" dxfId="458" priority="281">
      <formula>#REF!="Item do PAA completamente executado"</formula>
    </cfRule>
    <cfRule type="expression" dxfId="457" priority="282">
      <formula>#REF!="Item do PAA com execução interrompida"</formula>
    </cfRule>
    <cfRule type="expression" dxfId="456" priority="283">
      <formula>#REF!="Item do PAA sem execução"</formula>
    </cfRule>
    <cfRule type="expression" dxfId="455" priority="446">
      <formula>#REF!="Sim"</formula>
    </cfRule>
  </conditionalFormatting>
  <conditionalFormatting sqref="G79:G81">
    <cfRule type="expression" dxfId="454" priority="241">
      <formula>#REF!="Item do PAA com execução iniciada"</formula>
    </cfRule>
  </conditionalFormatting>
  <conditionalFormatting sqref="G80">
    <cfRule type="expression" dxfId="453" priority="271">
      <formula>#REF!="Item do PAA completamente executado"</formula>
    </cfRule>
    <cfRule type="expression" dxfId="452" priority="272">
      <formula>#REF!="Item do PAA com execução interrompida"</formula>
    </cfRule>
    <cfRule type="expression" dxfId="451" priority="273">
      <formula>#REF!="Item do PAA sem execução"</formula>
    </cfRule>
    <cfRule type="expression" dxfId="450" priority="279">
      <formula>#REF!="Sim"</formula>
    </cfRule>
  </conditionalFormatting>
  <conditionalFormatting sqref="G81">
    <cfRule type="expression" dxfId="449" priority="233">
      <formula>#REF!="Item do PAA completamente executado"</formula>
    </cfRule>
    <cfRule type="expression" dxfId="448" priority="236">
      <formula>#REF!="Item do PAA com execução iniciada"</formula>
    </cfRule>
    <cfRule type="expression" dxfId="447" priority="237">
      <formula>#REF!="Item do PAA completamente executado"</formula>
    </cfRule>
    <cfRule type="expression" dxfId="446" priority="238">
      <formula>#REF!="Item do PAA com execução interrompida"</formula>
    </cfRule>
    <cfRule type="expression" dxfId="445" priority="239">
      <formula>#REF!="Item do PAA sem execução"</formula>
    </cfRule>
    <cfRule type="expression" dxfId="444" priority="240">
      <formula>#REF!="Sim"</formula>
    </cfRule>
    <cfRule type="expression" dxfId="443" priority="242">
      <formula>#REF!="Item do PAA com execução interrompida"</formula>
    </cfRule>
    <cfRule type="expression" dxfId="442" priority="243">
      <formula>#REF!="Item do PAA sem execução"</formula>
    </cfRule>
    <cfRule type="expression" dxfId="441" priority="244">
      <formula>#REF!="Sim"</formula>
    </cfRule>
  </conditionalFormatting>
  <conditionalFormatting sqref="G82:G84">
    <cfRule type="expression" dxfId="440" priority="258">
      <formula>#REF!="Item do PAA com execução iniciada"</formula>
    </cfRule>
    <cfRule type="expression" dxfId="439" priority="259">
      <formula>#REF!="Item do PAA completamente executado"</formula>
    </cfRule>
    <cfRule type="expression" dxfId="438" priority="260">
      <formula>#REF!="Item do PAA com execução interrompida"</formula>
    </cfRule>
    <cfRule type="expression" dxfId="437" priority="265">
      <formula>#REF!="Sim"</formula>
    </cfRule>
    <cfRule type="expression" dxfId="436" priority="285">
      <formula>#REF!="Item do PAA sem execução"</formula>
    </cfRule>
  </conditionalFormatting>
  <conditionalFormatting sqref="G85:G87">
    <cfRule type="expression" dxfId="435" priority="253">
      <formula>#REF!="Item do PAA com execução iniciada"</formula>
    </cfRule>
    <cfRule type="expression" dxfId="434" priority="254">
      <formula>#REF!="Item do PAA completamente executado"</formula>
    </cfRule>
    <cfRule type="expression" dxfId="433" priority="255">
      <formula>#REF!="Item do PAA com execução interrompida"</formula>
    </cfRule>
    <cfRule type="expression" dxfId="432" priority="256">
      <formula>#REF!="Item do PAA sem execução"</formula>
    </cfRule>
    <cfRule type="expression" dxfId="431" priority="257">
      <formula>#REF!="Sim"</formula>
    </cfRule>
  </conditionalFormatting>
  <conditionalFormatting sqref="G88:G97 G166:G179">
    <cfRule type="expression" dxfId="430" priority="693" stopIfTrue="1">
      <formula>#REF!="Item do PAA sem execução"</formula>
    </cfRule>
  </conditionalFormatting>
  <conditionalFormatting sqref="G88:G97">
    <cfRule type="expression" dxfId="429" priority="690" stopIfTrue="1">
      <formula>#REF!="Item do PAA com execução iniciada"</formula>
    </cfRule>
    <cfRule type="expression" dxfId="428" priority="691" stopIfTrue="1">
      <formula>#REF!="Item do PAA completamente executado"</formula>
    </cfRule>
    <cfRule type="expression" dxfId="427" priority="692" stopIfTrue="1">
      <formula>#REF!="Item do PAA com execução interrompida"</formula>
    </cfRule>
  </conditionalFormatting>
  <conditionalFormatting sqref="G89:G90">
    <cfRule type="expression" dxfId="426" priority="694" stopIfTrue="1">
      <formula>#REF!="Sim"</formula>
    </cfRule>
  </conditionalFormatting>
  <conditionalFormatting sqref="G92:G97">
    <cfRule type="expression" dxfId="425" priority="786" stopIfTrue="1">
      <formula>#REF!="Sim"</formula>
    </cfRule>
  </conditionalFormatting>
  <conditionalFormatting sqref="G98">
    <cfRule type="expression" dxfId="424" priority="771">
      <formula>#REF!="Item do PAA com execução iniciada"</formula>
    </cfRule>
    <cfRule type="expression" dxfId="423" priority="772">
      <formula>#REF!="Item do PAA completamente executado"</formula>
    </cfRule>
    <cfRule type="expression" dxfId="422" priority="773">
      <formula>#REF!="Item do PAA com execução interrompida"</formula>
    </cfRule>
    <cfRule type="expression" dxfId="421" priority="774">
      <formula>#REF!="Item do PAA sem execução"</formula>
    </cfRule>
    <cfRule type="expression" dxfId="420" priority="787">
      <formula>#REF!="Sim"</formula>
    </cfRule>
  </conditionalFormatting>
  <conditionalFormatting sqref="G99:G108">
    <cfRule type="expression" dxfId="419" priority="707" stopIfTrue="1">
      <formula>#REF!="Item do PAA com execução iniciada"</formula>
    </cfRule>
  </conditionalFormatting>
  <conditionalFormatting sqref="G120:G134">
    <cfRule type="expression" dxfId="418" priority="779" stopIfTrue="1">
      <formula>#REF!="Item do PAA completamente executado"</formula>
    </cfRule>
  </conditionalFormatting>
  <conditionalFormatting sqref="G165">
    <cfRule type="expression" dxfId="417" priority="1957">
      <formula>#REF!="Item do PAA com execução iniciada"</formula>
    </cfRule>
    <cfRule type="expression" dxfId="416" priority="1958">
      <formula>#REF!="Item do PAA completamente executado"</formula>
    </cfRule>
    <cfRule type="expression" dxfId="415" priority="1959">
      <formula>#REF!="Item do PAA com execução interrompida"</formula>
    </cfRule>
    <cfRule type="expression" dxfId="414" priority="1960">
      <formula>#REF!="Item do PAA sem execução"</formula>
    </cfRule>
    <cfRule type="expression" dxfId="413" priority="2104">
      <formula>#REF!="Sim"</formula>
    </cfRule>
  </conditionalFormatting>
  <conditionalFormatting sqref="G166:G179">
    <cfRule type="expression" dxfId="412" priority="1049" stopIfTrue="1">
      <formula>#REF!="Item do PAA com execução iniciada"</formula>
    </cfRule>
    <cfRule type="expression" dxfId="411" priority="1051" stopIfTrue="1">
      <formula>#REF!="Item do PAA com execução interrompida"</formula>
    </cfRule>
  </conditionalFormatting>
  <conditionalFormatting sqref="G179">
    <cfRule type="expression" dxfId="410" priority="592" stopIfTrue="1">
      <formula>#REF!="Item do PAA completamente executado"</formula>
    </cfRule>
    <cfRule type="expression" dxfId="409" priority="595" stopIfTrue="1">
      <formula>#REF!="Sim"</formula>
    </cfRule>
  </conditionalFormatting>
  <conditionalFormatting sqref="G190:G194">
    <cfRule type="expression" dxfId="408" priority="141" stopIfTrue="1">
      <formula>#REF!="Sim"</formula>
    </cfRule>
  </conditionalFormatting>
  <conditionalFormatting sqref="G190:G196">
    <cfRule type="expression" dxfId="407" priority="122" stopIfTrue="1">
      <formula>#REF!="Item do PAA com execução iniciada"</formula>
    </cfRule>
    <cfRule type="expression" dxfId="406" priority="123" stopIfTrue="1">
      <formula>#REF!="Item do PAA completamente executado"</formula>
    </cfRule>
    <cfRule type="expression" dxfId="405" priority="125" stopIfTrue="1">
      <formula>#REF!="Item do PAA com execução interrompida"</formula>
    </cfRule>
    <cfRule type="expression" dxfId="404" priority="126" stopIfTrue="1">
      <formula>#REF!="Item do PAA sem execução"</formula>
    </cfRule>
  </conditionalFormatting>
  <conditionalFormatting sqref="G195">
    <cfRule type="expression" dxfId="403" priority="124" stopIfTrue="1">
      <formula>#REF!="Sim"</formula>
    </cfRule>
  </conditionalFormatting>
  <conditionalFormatting sqref="G196">
    <cfRule type="expression" dxfId="402" priority="323" stopIfTrue="1">
      <formula>#REF!="Item do PAA com execução iniciada"</formula>
    </cfRule>
    <cfRule type="expression" dxfId="401" priority="324" stopIfTrue="1">
      <formula>#REF!="Item do PAA completamente executado"</formula>
    </cfRule>
    <cfRule type="expression" dxfId="400" priority="325" stopIfTrue="1">
      <formula>#REF!="Item do PAA com execução interrompida"</formula>
    </cfRule>
    <cfRule type="expression" dxfId="399" priority="326" stopIfTrue="1">
      <formula>#REF!="Item do PAA sem execução"</formula>
    </cfRule>
    <cfRule type="expression" dxfId="398" priority="327" stopIfTrue="1">
      <formula>#REF!="Sim"</formula>
    </cfRule>
  </conditionalFormatting>
  <conditionalFormatting sqref="G197">
    <cfRule type="expression" dxfId="397" priority="113">
      <formula>#REF!="Item do PAA com execução iniciada"</formula>
    </cfRule>
    <cfRule type="expression" dxfId="396" priority="114">
      <formula>#REF!="Item do PAA com execução interrompida"</formula>
    </cfRule>
    <cfRule type="expression" dxfId="395" priority="115">
      <formula>#REF!="Item do PAA sem execução"</formula>
    </cfRule>
    <cfRule type="expression" dxfId="394" priority="116">
      <formula>#REF!="Sim"</formula>
    </cfRule>
    <cfRule type="expression" dxfId="393" priority="117">
      <formula>#REF!="Item do PAA com execução iniciada"</formula>
    </cfRule>
    <cfRule type="expression" dxfId="392" priority="118">
      <formula>#REF!="Item do PAA completamente executado"</formula>
    </cfRule>
    <cfRule type="expression" dxfId="391" priority="119">
      <formula>#REF!="Item do PAA com execução interrompida"</formula>
    </cfRule>
    <cfRule type="expression" dxfId="390" priority="120">
      <formula>#REF!="Item do PAA sem execução"</formula>
    </cfRule>
    <cfRule type="expression" dxfId="389" priority="121">
      <formula>#REF!="Sim"</formula>
    </cfRule>
  </conditionalFormatting>
  <conditionalFormatting sqref="G197:G198">
    <cfRule type="expression" dxfId="388" priority="109">
      <formula>#REF!="Item do PAA completamente executado"</formula>
    </cfRule>
  </conditionalFormatting>
  <conditionalFormatting sqref="G198">
    <cfRule type="expression" dxfId="387" priority="104">
      <formula>#REF!="Item do PAA com execução iniciada"</formula>
    </cfRule>
    <cfRule type="expression" dxfId="386" priority="105">
      <formula>#REF!="Item do PAA com execução interrompida"</formula>
    </cfRule>
    <cfRule type="expression" dxfId="385" priority="106">
      <formula>#REF!="Item do PAA sem execução"</formula>
    </cfRule>
    <cfRule type="expression" dxfId="384" priority="107">
      <formula>#REF!="Sim"</formula>
    </cfRule>
    <cfRule type="expression" dxfId="383" priority="108">
      <formula>#REF!="Item do PAA com execução iniciada"</formula>
    </cfRule>
    <cfRule type="expression" dxfId="382" priority="110">
      <formula>#REF!="Item do PAA com execução interrompida"</formula>
    </cfRule>
    <cfRule type="expression" dxfId="381" priority="111">
      <formula>#REF!="Item do PAA sem execução"</formula>
    </cfRule>
    <cfRule type="expression" dxfId="380" priority="112">
      <formula>#REF!="Sim"</formula>
    </cfRule>
  </conditionalFormatting>
  <conditionalFormatting sqref="G198:G199">
    <cfRule type="expression" dxfId="379" priority="100">
      <formula>#REF!="Item do PAA completamente executado"</formula>
    </cfRule>
  </conditionalFormatting>
  <conditionalFormatting sqref="G199">
    <cfRule type="expression" dxfId="378" priority="94">
      <formula>#REF!="Item do PAA completamente executado"</formula>
    </cfRule>
    <cfRule type="expression" dxfId="377" priority="95">
      <formula>#REF!="Item do PAA com execução iniciada"</formula>
    </cfRule>
    <cfRule type="expression" dxfId="376" priority="96">
      <formula>#REF!="Item do PAA com execução interrompida"</formula>
    </cfRule>
    <cfRule type="expression" dxfId="375" priority="97">
      <formula>#REF!="Item do PAA sem execução"</formula>
    </cfRule>
    <cfRule type="expression" dxfId="374" priority="98">
      <formula>#REF!="Sim"</formula>
    </cfRule>
    <cfRule type="expression" dxfId="373" priority="99">
      <formula>#REF!="Item do PAA com execução iniciada"</formula>
    </cfRule>
    <cfRule type="expression" dxfId="372" priority="101">
      <formula>#REF!="Item do PAA com execução interrompida"</formula>
    </cfRule>
    <cfRule type="expression" dxfId="371" priority="102">
      <formula>#REF!="Item do PAA sem execução"</formula>
    </cfRule>
    <cfRule type="expression" dxfId="370" priority="103">
      <formula>#REF!="Sim"</formula>
    </cfRule>
  </conditionalFormatting>
  <conditionalFormatting sqref="G200:G203">
    <cfRule type="expression" dxfId="369" priority="300" stopIfTrue="1">
      <formula>#REF!="Item do PAA com execução iniciada"</formula>
    </cfRule>
    <cfRule type="expression" dxfId="368" priority="301" stopIfTrue="1">
      <formula>#REF!="Item do PAA completamente executado"</formula>
    </cfRule>
    <cfRule type="expression" dxfId="367" priority="302" stopIfTrue="1">
      <formula>#REF!="Item do PAA com execução interrompida"</formula>
    </cfRule>
    <cfRule type="expression" dxfId="366" priority="303" stopIfTrue="1">
      <formula>#REF!="Item do PAA sem execução"</formula>
    </cfRule>
    <cfRule type="expression" dxfId="365" priority="304" stopIfTrue="1">
      <formula>#REF!="Sim"</formula>
    </cfRule>
  </conditionalFormatting>
  <conditionalFormatting sqref="G204">
    <cfRule type="expression" dxfId="364" priority="89">
      <formula>#REF!="Sim"</formula>
    </cfRule>
    <cfRule type="expression" dxfId="363" priority="90">
      <formula>#REF!="Item do PAA com execução iniciada"</formula>
    </cfRule>
    <cfRule type="expression" dxfId="362" priority="91">
      <formula>#REF!="Item do PAA completamente executado"</formula>
    </cfRule>
    <cfRule type="expression" dxfId="361" priority="92">
      <formula>#REF!="Item do PAA com execução interrompida"</formula>
    </cfRule>
    <cfRule type="expression" dxfId="360" priority="93">
      <formula>#REF!="Item do PAA sem execução"</formula>
    </cfRule>
  </conditionalFormatting>
  <conditionalFormatting sqref="G205">
    <cfRule type="expression" dxfId="359" priority="1139" stopIfTrue="1">
      <formula>#REF!="Item do PAA completamente executado"</formula>
    </cfRule>
    <cfRule type="expression" dxfId="358" priority="1140" stopIfTrue="1">
      <formula>#REF!="Item do PAA com execução interrompida"</formula>
    </cfRule>
    <cfRule type="expression" dxfId="357" priority="1141" stopIfTrue="1">
      <formula>#REF!="Item do PAA sem execução"</formula>
    </cfRule>
  </conditionalFormatting>
  <conditionalFormatting sqref="G205:G242 G34:G43 G150:G164 G248:G249 G166:G178 G258:G327">
    <cfRule type="expression" dxfId="356" priority="1154" stopIfTrue="1">
      <formula>#REF!="Sim"</formula>
    </cfRule>
  </conditionalFormatting>
  <conditionalFormatting sqref="G206:G249">
    <cfRule type="expression" dxfId="355" priority="190" stopIfTrue="1">
      <formula>#REF!="Item do PAA com execução interrompida"</formula>
    </cfRule>
    <cfRule type="expression" dxfId="354" priority="191" stopIfTrue="1">
      <formula>#REF!="Item do PAA sem execução"</formula>
    </cfRule>
  </conditionalFormatting>
  <conditionalFormatting sqref="G235:G247">
    <cfRule type="expression" dxfId="353" priority="188" stopIfTrue="1">
      <formula>#REF!="Item do PAA com execução iniciada"</formula>
    </cfRule>
    <cfRule type="expression" dxfId="352" priority="189" stopIfTrue="1">
      <formula>#REF!="Item do PAA completamente executado"</formula>
    </cfRule>
  </conditionalFormatting>
  <conditionalFormatting sqref="G243:G247">
    <cfRule type="expression" dxfId="351" priority="212" stopIfTrue="1">
      <formula>#REF!="Sim"</formula>
    </cfRule>
  </conditionalFormatting>
  <conditionalFormatting sqref="G250">
    <cfRule type="expression" dxfId="350" priority="86" stopIfTrue="1">
      <formula>#REF!="Item do PAA com execução iniciada"</formula>
    </cfRule>
    <cfRule type="expression" dxfId="349" priority="87" stopIfTrue="1">
      <formula>#REF!="Sim"</formula>
    </cfRule>
    <cfRule type="expression" dxfId="348" priority="88" stopIfTrue="1">
      <formula>#REF!="Item do PAA completamente executado"</formula>
    </cfRule>
  </conditionalFormatting>
  <conditionalFormatting sqref="G250:G252">
    <cfRule type="expression" dxfId="347" priority="81" stopIfTrue="1">
      <formula>#REF!="Item do PAA com execução interrompida"</formula>
    </cfRule>
    <cfRule type="expression" dxfId="346" priority="82" stopIfTrue="1">
      <formula>#REF!="Item do PAA sem execução"</formula>
    </cfRule>
  </conditionalFormatting>
  <conditionalFormatting sqref="G251">
    <cfRule type="expression" dxfId="345" priority="70">
      <formula>#REF!="Item do PAA completamente executado"</formula>
    </cfRule>
    <cfRule type="expression" dxfId="344" priority="71">
      <formula>#REF!="Item do PAA com execução iniciada"</formula>
    </cfRule>
    <cfRule type="expression" dxfId="343" priority="72">
      <formula>#REF!="Item do PAA com execução interrompida"</formula>
    </cfRule>
    <cfRule type="expression" dxfId="342" priority="73">
      <formula>#REF!="Item do PAA sem execução"</formula>
    </cfRule>
    <cfRule type="expression" dxfId="341" priority="74">
      <formula>#REF!="Sim"</formula>
    </cfRule>
    <cfRule type="expression" dxfId="340" priority="75">
      <formula>#REF!="Item do PAA com execução iniciada"</formula>
    </cfRule>
    <cfRule type="expression" dxfId="339" priority="76">
      <formula>#REF!="Item do PAA com execução interrompida"</formula>
    </cfRule>
    <cfRule type="expression" dxfId="338" priority="77">
      <formula>#REF!="Item do PAA sem execução"</formula>
    </cfRule>
    <cfRule type="expression" dxfId="337" priority="78">
      <formula>#REF!="Sim"</formula>
    </cfRule>
  </conditionalFormatting>
  <conditionalFormatting sqref="G251:G252">
    <cfRule type="expression" dxfId="336" priority="79" stopIfTrue="1">
      <formula>#REF!="Item do PAA com execução iniciada"</formula>
    </cfRule>
    <cfRule type="expression" dxfId="335" priority="80" stopIfTrue="1">
      <formula>#REF!="Item do PAA completamente executado"</formula>
    </cfRule>
    <cfRule type="expression" dxfId="334" priority="83" stopIfTrue="1">
      <formula>#REF!="Sim"</formula>
    </cfRule>
  </conditionalFormatting>
  <conditionalFormatting sqref="G258:G269">
    <cfRule type="expression" dxfId="333" priority="640" stopIfTrue="1">
      <formula>#REF!="Item do PAA com execução iniciada"</formula>
    </cfRule>
    <cfRule type="expression" dxfId="332" priority="641" stopIfTrue="1">
      <formula>#REF!="Item do PAA completamente executado"</formula>
    </cfRule>
    <cfRule type="expression" dxfId="331" priority="642" stopIfTrue="1">
      <formula>#REF!="Item do PAA com execução interrompida"</formula>
    </cfRule>
    <cfRule type="expression" dxfId="330" priority="643" stopIfTrue="1">
      <formula>#REF!="Item do PAA sem execução"</formula>
    </cfRule>
  </conditionalFormatting>
  <conditionalFormatting sqref="G270:G271">
    <cfRule type="expression" dxfId="329" priority="1818" stopIfTrue="1">
      <formula>#REF!="Item do PAA com execução interrompida"</formula>
    </cfRule>
    <cfRule type="expression" dxfId="328" priority="1819" stopIfTrue="1">
      <formula>#REF!="Item do PAA sem execução"</formula>
    </cfRule>
  </conditionalFormatting>
  <conditionalFormatting sqref="G270:G279 G9">
    <cfRule type="expression" dxfId="327" priority="1691" stopIfTrue="1">
      <formula>#REF!="Item do PAA com execução iniciada"</formula>
    </cfRule>
  </conditionalFormatting>
  <conditionalFormatting sqref="G272:G273">
    <cfRule type="expression" dxfId="326" priority="1686" stopIfTrue="1">
      <formula>#REF!="Item do PAA com execução interrompida"</formula>
    </cfRule>
    <cfRule type="expression" dxfId="325" priority="1687" stopIfTrue="1">
      <formula>#REF!="Item do PAA sem execução"</formula>
    </cfRule>
  </conditionalFormatting>
  <conditionalFormatting sqref="G274:G279">
    <cfRule type="expression" dxfId="324" priority="1823" stopIfTrue="1">
      <formula>#REF!="Item do PAA com execução interrompida"</formula>
    </cfRule>
    <cfRule type="expression" dxfId="323" priority="1824" stopIfTrue="1">
      <formula>#REF!="Item do PAA sem execução"</formula>
    </cfRule>
  </conditionalFormatting>
  <conditionalFormatting sqref="G280:G813">
    <cfRule type="expression" dxfId="322" priority="1507" stopIfTrue="1">
      <formula>#REF!="Item do PAA com execução iniciada"</formula>
    </cfRule>
    <cfRule type="expression" dxfId="321" priority="1508" stopIfTrue="1">
      <formula>#REF!="Item do PAA completamente executado"</formula>
    </cfRule>
    <cfRule type="expression" dxfId="320" priority="1509" stopIfTrue="1">
      <formula>#REF!="Item do PAA com execução interrompida"</formula>
    </cfRule>
    <cfRule type="expression" dxfId="319" priority="1510" stopIfTrue="1">
      <formula>#REF!="Item do PAA sem execução"</formula>
    </cfRule>
  </conditionalFormatting>
  <conditionalFormatting sqref="O10:O117">
    <cfRule type="expression" dxfId="318" priority="15" stopIfTrue="1">
      <formula>#REF!="Item do PAA com execução iniciada"</formula>
    </cfRule>
    <cfRule type="expression" dxfId="317" priority="16" stopIfTrue="1">
      <formula>#REF!="Item do PAA completamente executado"</formula>
    </cfRule>
    <cfRule type="expression" dxfId="316" priority="17" stopIfTrue="1">
      <formula>#REF!="Item do PAA com execução interrompida"</formula>
    </cfRule>
    <cfRule type="expression" dxfId="315" priority="18" stopIfTrue="1">
      <formula>#REF!="Item do PAA sem execução"</formula>
    </cfRule>
    <cfRule type="expression" dxfId="314" priority="19" stopIfTrue="1">
      <formula>#REF!="Sim"</formula>
    </cfRule>
  </conditionalFormatting>
  <conditionalFormatting sqref="O119:O144 O146:O250">
    <cfRule type="expression" dxfId="313" priority="10" stopIfTrue="1">
      <formula>#REF!="Item do PAA com execução iniciada"</formula>
    </cfRule>
    <cfRule type="expression" dxfId="312" priority="11" stopIfTrue="1">
      <formula>#REF!="Item do PAA completamente executado"</formula>
    </cfRule>
    <cfRule type="expression" dxfId="311" priority="12" stopIfTrue="1">
      <formula>#REF!="Item do PAA com execução interrompida"</formula>
    </cfRule>
    <cfRule type="expression" dxfId="310" priority="13" stopIfTrue="1">
      <formula>#REF!="Item do PAA sem execução"</formula>
    </cfRule>
    <cfRule type="expression" dxfId="309" priority="14" stopIfTrue="1">
      <formula>#REF!="Sim"</formula>
    </cfRule>
  </conditionalFormatting>
  <conditionalFormatting sqref="G145">
    <cfRule type="expression" dxfId="308" priority="6" stopIfTrue="1">
      <formula>#REF!="Item do PAA completamente executado"</formula>
    </cfRule>
    <cfRule type="expression" dxfId="307" priority="7" stopIfTrue="1">
      <formula>#REF!="Item do PAA com execução interrompida"</formula>
    </cfRule>
    <cfRule type="expression" dxfId="306" priority="8" stopIfTrue="1">
      <formula>#REF!="Item do PAA sem execução"</formula>
    </cfRule>
  </conditionalFormatting>
  <conditionalFormatting sqref="G145">
    <cfRule type="expression" dxfId="305" priority="9" stopIfTrue="1">
      <formula>#REF!="Item do PAA com execução iniciada"</formula>
    </cfRule>
  </conditionalFormatting>
  <conditionalFormatting sqref="O145">
    <cfRule type="expression" dxfId="304" priority="1" stopIfTrue="1">
      <formula>#REF!="Item do PAA com execução iniciada"</formula>
    </cfRule>
    <cfRule type="expression" dxfId="303" priority="2" stopIfTrue="1">
      <formula>#REF!="Item do PAA completamente executado"</formula>
    </cfRule>
    <cfRule type="expression" dxfId="302" priority="3" stopIfTrue="1">
      <formula>#REF!="Item do PAA com execução interrompida"</formula>
    </cfRule>
    <cfRule type="expression" dxfId="301" priority="4" stopIfTrue="1">
      <formula>#REF!="Item do PAA sem execução"</formula>
    </cfRule>
    <cfRule type="expression" dxfId="300" priority="5" stopIfTrue="1">
      <formula>#REF!="Sim"</formula>
    </cfRule>
  </conditionalFormatting>
  <hyperlinks>
    <hyperlink ref="D254" r:id="rId1" location="section-0"/>
    <hyperlink ref="D257" r:id="rId2"/>
    <hyperlink ref="H253" r:id="rId3" location="section-0"/>
    <hyperlink ref="H256" r:id="rId4"/>
  </hyperlinks>
  <printOptions horizontalCentered="1" verticalCentered="1"/>
  <pageMargins left="0.19685039370078741" right="0.19685039370078741" top="0.59055118110236227" bottom="0.70866141732283472" header="0.19685039370078741" footer="0.19685039370078741"/>
  <pageSetup paperSize="9" scale="45" pageOrder="overThenDown" orientation="landscape" r:id="rId5"/>
  <headerFooter>
    <oddFooter>&amp;LPCA 2026 v.4.1&amp;CPágina &amp;P / &amp;N&amp;R22/04/2026</oddFooter>
  </headerFooter>
  <extLst>
    <ext xmlns:x14="http://schemas.microsoft.com/office/spreadsheetml/2009/9/main" uri="{CCE6A557-97BC-4b89-ADB6-D9C93CAAB3DF}">
      <x14:dataValidations xmlns:xm="http://schemas.microsoft.com/office/excel/2006/main" disablePrompts="1" xWindow="132" yWindow="638" count="8">
        <x14:dataValidation type="list" allowBlank="1" showInputMessage="1" showErrorMessage="1">
          <x14:formula1>
            <xm:f>Listas_Suspensas!$D$8</xm:f>
          </x14:formula1>
          <xm:sqref>M258:M813 M204:M252 M9:M201</xm:sqref>
        </x14:dataValidation>
        <x14:dataValidation type="list" allowBlank="1" showInputMessage="1" showErrorMessage="1">
          <x14:formula1>
            <xm:f>Listas_Suspensas!$AB$2:$AB$4</xm:f>
          </x14:formula1>
          <xm:sqref>N258:N813 N204:N252 N9:N201</xm:sqref>
        </x14:dataValidation>
        <x14:dataValidation type="list" allowBlank="1" showInputMessage="1" showErrorMessage="1" promptTitle="Sigla da área" prompt="Selecione a área demandante / requisitante.">
          <x14:formula1>
            <xm:f>Listas_Suspensas!$B$2:$B$51</xm:f>
          </x14:formula1>
          <xm:sqref>C258:C813 C190:C252 C9:C179</xm:sqref>
        </x14:dataValidation>
        <x14:dataValidation type="list" allowBlank="1" showInputMessage="1" showErrorMessage="1" prompt="Sigla da área">
          <x14:formula1>
            <xm:f>'D:\Drives compartilhados\SENG\ADMINISTRATIVO\ORCAMENTO\PCA 2025\[PCA_2025_v 7.1 sem DLs e ILs peq valor.xlsx]Listas_Suspensas'!#REF!</xm:f>
          </x14:formula1>
          <xm:sqref>C185:C189</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C180:C184</xm:sqref>
        </x14:dataValidation>
        <x14:dataValidation type="list" allowBlank="1" showInputMessage="1" showErrorMessage="1" prompt="Mês do envio do PROAD instruído à DADM / DOF.">
          <x14:formula1>
            <xm:f>Listas_Suspensas!$N$2:$N$21</xm:f>
          </x14:formula1>
          <xm:sqref>K258:K813 K9:K252</xm:sqref>
        </x14:dataValidation>
        <x14:dataValidation type="list" allowBlank="1" showInputMessage="1" showErrorMessage="1" prompt="Selecione o nível de prioridade.">
          <x14:formula1>
            <xm:f>Listas_Suspensas!$D$2:$D$4</xm:f>
          </x14:formula1>
          <xm:sqref>J258:J813 J9:J252</xm:sqref>
        </x14:dataValidation>
        <x14:dataValidation type="list" allowBlank="1" showInputMessage="1" showErrorMessage="1" prompt="Selecione o mês de conclusão da contratação.">
          <x14:formula1>
            <xm:f>Listas_Suspensas!$P$2:$P$13</xm:f>
          </x14:formula1>
          <xm:sqref>L258:L813 L9:L252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625" defaultRowHeight="15" customHeight="1"/>
  <cols>
    <col min="1" max="1" width="11.5" style="221" customWidth="1"/>
    <col min="2" max="2" width="11.5" style="221" hidden="1" customWidth="1"/>
    <col min="3" max="3" width="15.5" style="221" customWidth="1"/>
    <col min="4" max="5" width="15.5" style="221" hidden="1" customWidth="1"/>
    <col min="6" max="6" width="18.625" style="233" hidden="1" customWidth="1"/>
    <col min="7" max="7" width="24.625" style="221" hidden="1" customWidth="1"/>
    <col min="8" max="8" width="29.875" style="235" customWidth="1"/>
    <col min="9" max="9" width="28.875" style="233" customWidth="1"/>
    <col min="10" max="10" width="14.125" style="221" customWidth="1"/>
    <col min="11" max="11" width="14.375" style="231" customWidth="1"/>
    <col min="12" max="12" width="18.25" style="221" customWidth="1"/>
    <col min="13" max="13" width="18.25" style="221" hidden="1" customWidth="1"/>
    <col min="14" max="14" width="14.875" style="221" hidden="1" customWidth="1"/>
    <col min="15" max="15" width="11.625" style="231" customWidth="1"/>
    <col min="16" max="16" width="14.875" style="533" customWidth="1"/>
    <col min="17" max="17" width="12.625" style="234" customWidth="1"/>
    <col min="18" max="19" width="11.625" style="221" customWidth="1"/>
    <col min="20" max="20" width="13.375" style="221" customWidth="1"/>
    <col min="21" max="22" width="15.375" style="234" hidden="1" customWidth="1"/>
    <col min="23" max="23" width="15.125" style="234" hidden="1" customWidth="1"/>
    <col min="24" max="24" width="15.25" style="231" customWidth="1"/>
    <col min="25" max="25" width="14.125" style="231" customWidth="1"/>
    <col min="26" max="26" width="22" style="234" customWidth="1"/>
    <col min="27" max="31" width="22.125" style="234" customWidth="1"/>
    <col min="32" max="32" width="19.5" style="346" customWidth="1"/>
    <col min="33" max="33" width="19.5" style="225" customWidth="1"/>
    <col min="34" max="34" width="29.625" style="221" customWidth="1"/>
    <col min="35" max="35" width="18.25" style="221" customWidth="1"/>
    <col min="36" max="36" width="29.625" style="225" customWidth="1"/>
    <col min="37" max="37" width="29.625" style="221" customWidth="1"/>
    <col min="38" max="38" width="38.625" style="221" customWidth="1"/>
    <col min="39" max="39" width="37.25" style="221" customWidth="1"/>
    <col min="40" max="16384" width="12.625" style="221"/>
  </cols>
  <sheetData>
    <row r="1" spans="1:39" ht="21.75" customHeight="1" thickBot="1">
      <c r="A1" s="72" t="s">
        <v>0</v>
      </c>
      <c r="B1" s="324"/>
      <c r="C1" s="73"/>
      <c r="D1" s="347"/>
      <c r="E1" s="73"/>
      <c r="F1" s="75"/>
      <c r="G1" s="74"/>
      <c r="H1" s="75"/>
      <c r="I1" s="75"/>
      <c r="J1" s="75"/>
      <c r="K1" s="76"/>
      <c r="L1" s="77"/>
      <c r="M1" s="427"/>
      <c r="N1" s="78"/>
      <c r="O1" s="75"/>
      <c r="P1" s="526"/>
      <c r="Q1" s="508"/>
      <c r="R1" s="79"/>
      <c r="S1" s="79"/>
      <c r="T1" s="80"/>
      <c r="U1" s="220"/>
      <c r="V1" s="220"/>
      <c r="W1" s="220"/>
      <c r="X1" s="75"/>
      <c r="Y1" s="75"/>
      <c r="Z1" s="167"/>
      <c r="AA1" s="167"/>
      <c r="AB1" s="167"/>
      <c r="AC1" s="167"/>
      <c r="AD1" s="167"/>
      <c r="AE1" s="167"/>
      <c r="AF1" s="343"/>
      <c r="AG1" s="419"/>
      <c r="AH1" s="73"/>
      <c r="AI1" s="347"/>
      <c r="AJ1" s="138"/>
      <c r="AK1" s="85"/>
      <c r="AL1" s="85"/>
      <c r="AM1" s="85"/>
    </row>
    <row r="2" spans="1:39" ht="4.5" customHeight="1">
      <c r="A2" s="1"/>
      <c r="B2" s="1"/>
      <c r="C2" s="2"/>
      <c r="D2" s="2"/>
      <c r="E2" s="2"/>
      <c r="F2" s="1"/>
      <c r="G2" s="3"/>
      <c r="H2" s="1"/>
      <c r="I2" s="1"/>
      <c r="J2" s="1"/>
      <c r="K2" s="1"/>
      <c r="L2" s="4"/>
      <c r="M2" s="4"/>
      <c r="N2" s="5"/>
      <c r="O2" s="1"/>
      <c r="P2" s="527"/>
      <c r="Q2" s="160"/>
      <c r="R2" s="7"/>
      <c r="S2" s="7"/>
      <c r="T2" s="7"/>
      <c r="U2" s="160"/>
      <c r="V2" s="160"/>
      <c r="W2" s="160"/>
      <c r="X2" s="6"/>
      <c r="Y2" s="1"/>
      <c r="Z2" s="168"/>
      <c r="AA2" s="1"/>
      <c r="AB2" s="1"/>
      <c r="AC2" s="1"/>
      <c r="AD2" s="1"/>
      <c r="AE2" s="1"/>
      <c r="AF2" s="1"/>
      <c r="AG2" s="420"/>
      <c r="AH2" s="9"/>
      <c r="AI2" s="9"/>
      <c r="AJ2" s="139"/>
      <c r="AK2" s="3"/>
      <c r="AL2" s="3"/>
      <c r="AM2" s="3"/>
    </row>
    <row r="3" spans="1:39" ht="21.75" customHeight="1">
      <c r="A3" s="72" t="s">
        <v>1255</v>
      </c>
      <c r="B3" s="324"/>
      <c r="C3" s="73"/>
      <c r="D3" s="347"/>
      <c r="E3" s="73"/>
      <c r="F3" s="75"/>
      <c r="G3" s="74"/>
      <c r="H3" s="75"/>
      <c r="I3" s="75"/>
      <c r="J3" s="75"/>
      <c r="K3" s="76"/>
      <c r="L3" s="77"/>
      <c r="M3" s="427"/>
      <c r="N3" s="78"/>
      <c r="O3" s="75"/>
      <c r="P3" s="526"/>
      <c r="Q3" s="508"/>
      <c r="R3" s="79"/>
      <c r="S3" s="79"/>
      <c r="T3" s="80"/>
      <c r="U3" s="220"/>
      <c r="V3" s="220"/>
      <c r="W3" s="220"/>
      <c r="X3" s="75"/>
      <c r="Y3" s="75"/>
      <c r="Z3" s="158"/>
      <c r="AA3" s="158"/>
      <c r="AB3" s="158"/>
      <c r="AC3" s="158"/>
      <c r="AD3" s="158"/>
      <c r="AE3" s="158"/>
      <c r="AF3" s="158"/>
      <c r="AG3" s="421"/>
      <c r="AH3" s="73"/>
      <c r="AI3" s="347"/>
      <c r="AJ3" s="138"/>
      <c r="AK3" s="85"/>
      <c r="AL3" s="85"/>
      <c r="AM3" s="85"/>
    </row>
    <row r="4" spans="1:39" ht="4.5" customHeight="1">
      <c r="A4" s="1"/>
      <c r="B4" s="1"/>
      <c r="C4" s="2"/>
      <c r="D4" s="2"/>
      <c r="E4" s="2"/>
      <c r="F4" s="1"/>
      <c r="G4" s="3"/>
      <c r="H4" s="1"/>
      <c r="I4" s="1"/>
      <c r="J4" s="1"/>
      <c r="K4" s="1"/>
      <c r="L4" s="4"/>
      <c r="M4" s="4"/>
      <c r="N4" s="5"/>
      <c r="O4" s="1"/>
      <c r="P4" s="527"/>
      <c r="Q4" s="161"/>
      <c r="R4" s="7"/>
      <c r="S4" s="7"/>
      <c r="T4" s="7"/>
      <c r="U4" s="161"/>
      <c r="V4" s="161"/>
      <c r="W4" s="161"/>
      <c r="X4" s="6"/>
      <c r="Y4" s="1"/>
      <c r="Z4" s="168"/>
      <c r="AA4" s="169"/>
      <c r="AB4" s="169"/>
      <c r="AC4" s="169"/>
      <c r="AD4" s="169"/>
      <c r="AE4" s="169"/>
      <c r="AF4" s="325"/>
      <c r="AG4" s="422"/>
      <c r="AH4" s="8"/>
      <c r="AI4" s="8"/>
      <c r="AJ4" s="140"/>
      <c r="AK4" s="10"/>
      <c r="AL4" s="10"/>
      <c r="AM4" s="10"/>
    </row>
    <row r="5" spans="1:39" ht="45.75" hidden="1" customHeight="1">
      <c r="A5" s="212" t="s">
        <v>1</v>
      </c>
      <c r="B5" s="325"/>
      <c r="C5" s="11"/>
      <c r="D5" s="11"/>
      <c r="E5" s="11"/>
      <c r="F5" s="114"/>
      <c r="G5" s="11"/>
      <c r="H5" s="113"/>
      <c r="I5" s="114"/>
      <c r="J5" s="6"/>
      <c r="K5" s="6"/>
      <c r="L5" s="12"/>
      <c r="M5" s="12"/>
      <c r="N5" s="11"/>
      <c r="O5" s="6"/>
      <c r="P5" s="423"/>
      <c r="Q5" s="161"/>
      <c r="R5" s="6"/>
      <c r="S5" s="762" t="s">
        <v>2</v>
      </c>
      <c r="T5" s="763"/>
      <c r="U5" s="764" t="s">
        <v>3</v>
      </c>
      <c r="V5" s="765"/>
      <c r="W5" s="535"/>
      <c r="X5" s="6"/>
      <c r="Y5" s="6"/>
      <c r="Z5" s="170"/>
      <c r="AA5" s="766"/>
      <c r="AB5" s="767"/>
      <c r="AC5" s="767"/>
      <c r="AD5" s="767"/>
      <c r="AE5" s="767"/>
      <c r="AF5" s="1"/>
      <c r="AH5" s="9"/>
      <c r="AI5" s="9"/>
      <c r="AJ5" s="139"/>
      <c r="AK5" s="3"/>
      <c r="AL5" s="3"/>
      <c r="AM5" s="3"/>
    </row>
    <row r="6" spans="1:39" ht="7.15" customHeight="1">
      <c r="A6" s="3"/>
      <c r="B6" s="3"/>
      <c r="C6" s="2"/>
      <c r="D6" s="2"/>
      <c r="E6" s="2"/>
      <c r="F6" s="1"/>
      <c r="G6" s="3"/>
      <c r="H6" s="3"/>
      <c r="I6" s="1"/>
      <c r="J6" s="1"/>
      <c r="K6" s="1"/>
      <c r="L6" s="4"/>
      <c r="M6" s="4"/>
      <c r="N6" s="5"/>
      <c r="O6" s="1"/>
      <c r="P6" s="527"/>
      <c r="Q6" s="162"/>
      <c r="R6" s="1"/>
      <c r="S6" s="1"/>
      <c r="T6" s="7"/>
      <c r="U6" s="162"/>
      <c r="V6" s="162"/>
      <c r="W6" s="162"/>
      <c r="X6" s="6"/>
      <c r="Y6" s="6"/>
      <c r="Z6" s="160"/>
      <c r="AA6" s="6"/>
      <c r="AB6" s="6"/>
      <c r="AC6" s="6"/>
      <c r="AD6" s="6"/>
      <c r="AE6" s="6"/>
      <c r="AF6" s="6"/>
      <c r="AG6" s="423"/>
      <c r="AH6" s="9"/>
      <c r="AI6" s="9"/>
      <c r="AJ6" s="139"/>
      <c r="AK6" s="3"/>
      <c r="AL6" s="3"/>
      <c r="AM6" s="3"/>
    </row>
    <row r="7" spans="1:39" ht="6" customHeight="1">
      <c r="A7" s="1"/>
      <c r="B7" s="1"/>
      <c r="C7" s="1"/>
      <c r="D7" s="1"/>
      <c r="E7" s="1"/>
      <c r="F7" s="6"/>
      <c r="G7" s="1"/>
      <c r="H7" s="1"/>
      <c r="I7" s="6"/>
      <c r="J7" s="1"/>
      <c r="K7" s="1"/>
      <c r="L7" s="4"/>
      <c r="M7" s="4"/>
      <c r="N7" s="5"/>
      <c r="O7" s="1"/>
      <c r="P7" s="420"/>
      <c r="Q7" s="163"/>
      <c r="R7" s="7"/>
      <c r="S7" s="7"/>
      <c r="T7" s="7"/>
      <c r="U7" s="163"/>
      <c r="V7" s="163"/>
      <c r="W7" s="163"/>
      <c r="X7" s="1"/>
      <c r="Y7" s="1"/>
      <c r="Z7" s="168"/>
      <c r="AA7" s="768"/>
      <c r="AB7" s="769"/>
      <c r="AC7" s="770"/>
      <c r="AD7" s="535"/>
      <c r="AE7" s="535"/>
      <c r="AF7" s="160"/>
      <c r="AG7" s="535"/>
      <c r="AH7" s="9"/>
      <c r="AI7" s="9"/>
      <c r="AJ7" s="139"/>
      <c r="AK7" s="3"/>
      <c r="AL7" s="3"/>
      <c r="AM7" s="3"/>
    </row>
    <row r="8" spans="1:39" s="222" customFormat="1" ht="183.6" customHeight="1">
      <c r="A8" s="115" t="s">
        <v>685</v>
      </c>
      <c r="B8" s="115" t="s">
        <v>1324</v>
      </c>
      <c r="C8" s="115" t="s">
        <v>686</v>
      </c>
      <c r="D8" s="115" t="s">
        <v>1333</v>
      </c>
      <c r="E8" s="322" t="s">
        <v>1328</v>
      </c>
      <c r="F8" s="115" t="s">
        <v>1253</v>
      </c>
      <c r="G8" s="115" t="s">
        <v>748</v>
      </c>
      <c r="H8" s="115" t="s">
        <v>687</v>
      </c>
      <c r="I8" s="115" t="s">
        <v>688</v>
      </c>
      <c r="J8" s="115" t="s">
        <v>689</v>
      </c>
      <c r="K8" s="116" t="s">
        <v>690</v>
      </c>
      <c r="L8" s="428" t="s">
        <v>691</v>
      </c>
      <c r="M8" s="116" t="s">
        <v>1344</v>
      </c>
      <c r="N8" s="116" t="s">
        <v>693</v>
      </c>
      <c r="O8" s="115" t="s">
        <v>692</v>
      </c>
      <c r="P8" s="424"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24" t="s">
        <v>969</v>
      </c>
      <c r="AH8" s="115" t="s">
        <v>970</v>
      </c>
      <c r="AI8" s="115" t="s">
        <v>1329</v>
      </c>
      <c r="AJ8" s="141" t="s">
        <v>784</v>
      </c>
      <c r="AK8" s="211" t="s">
        <v>785</v>
      </c>
      <c r="AL8" s="115" t="s">
        <v>786</v>
      </c>
      <c r="AM8" s="115" t="s">
        <v>787</v>
      </c>
    </row>
    <row r="9" spans="1:39" ht="38.25" hidden="1" customHeight="1">
      <c r="A9" s="213"/>
      <c r="B9" s="341"/>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4999999999999" customHeight="1">
      <c r="A10" s="189">
        <v>1</v>
      </c>
      <c r="B10" s="99"/>
      <c r="C10" s="333" t="s">
        <v>4</v>
      </c>
      <c r="D10" s="147"/>
      <c r="E10" s="99"/>
      <c r="F10" s="147"/>
      <c r="G10" s="98" t="s">
        <v>187</v>
      </c>
      <c r="H10" s="246" t="s">
        <v>397</v>
      </c>
      <c r="I10" s="147" t="s">
        <v>188</v>
      </c>
      <c r="J10" s="129">
        <v>1</v>
      </c>
      <c r="K10" s="129" t="s">
        <v>391</v>
      </c>
      <c r="L10" s="429">
        <v>20000</v>
      </c>
      <c r="M10" s="489"/>
      <c r="N10" s="472">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33" t="s">
        <v>4</v>
      </c>
      <c r="D11" s="147" t="s">
        <v>1334</v>
      </c>
      <c r="E11" s="99"/>
      <c r="F11" s="147" t="s">
        <v>1291</v>
      </c>
      <c r="G11" s="98" t="s">
        <v>388</v>
      </c>
      <c r="H11" s="246" t="s">
        <v>1389</v>
      </c>
      <c r="I11" s="147" t="s">
        <v>972</v>
      </c>
      <c r="J11" s="129">
        <v>1</v>
      </c>
      <c r="K11" s="129" t="s">
        <v>185</v>
      </c>
      <c r="L11" s="512">
        <f>62000+26640</f>
        <v>88640</v>
      </c>
      <c r="M11" s="490"/>
      <c r="N11" s="472">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33" t="s">
        <v>4</v>
      </c>
      <c r="D12" s="147"/>
      <c r="E12" s="99"/>
      <c r="F12" s="147"/>
      <c r="G12" s="98" t="s">
        <v>189</v>
      </c>
      <c r="H12" s="246" t="s">
        <v>766</v>
      </c>
      <c r="I12" s="147" t="s">
        <v>389</v>
      </c>
      <c r="J12" s="129">
        <v>1</v>
      </c>
      <c r="K12" s="129" t="s">
        <v>391</v>
      </c>
      <c r="L12" s="430">
        <v>2000</v>
      </c>
      <c r="M12" s="490"/>
      <c r="N12" s="472">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5" customHeight="1">
      <c r="A13" s="326">
        <v>4</v>
      </c>
      <c r="B13" s="99"/>
      <c r="C13" s="334" t="s">
        <v>4</v>
      </c>
      <c r="D13" s="147"/>
      <c r="E13" s="55"/>
      <c r="F13" s="147"/>
      <c r="G13" s="98" t="s">
        <v>186</v>
      </c>
      <c r="H13" s="246" t="s">
        <v>390</v>
      </c>
      <c r="I13" s="147" t="s">
        <v>767</v>
      </c>
      <c r="J13" s="129" t="s">
        <v>768</v>
      </c>
      <c r="K13" s="131" t="s">
        <v>178</v>
      </c>
      <c r="L13" s="430">
        <v>2000</v>
      </c>
      <c r="M13" s="490"/>
      <c r="N13" s="472">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33" t="s">
        <v>4</v>
      </c>
      <c r="D14" s="147"/>
      <c r="E14" s="99"/>
      <c r="F14" s="147"/>
      <c r="G14" s="98" t="s">
        <v>183</v>
      </c>
      <c r="H14" s="246" t="s">
        <v>369</v>
      </c>
      <c r="I14" s="147" t="s">
        <v>184</v>
      </c>
      <c r="J14" s="129">
        <v>24</v>
      </c>
      <c r="K14" s="129" t="s">
        <v>178</v>
      </c>
      <c r="L14" s="512">
        <v>40000</v>
      </c>
      <c r="M14" s="490"/>
      <c r="N14" s="472">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 hidden="1" customHeight="1">
      <c r="A15" s="326">
        <v>1</v>
      </c>
      <c r="B15" s="99"/>
      <c r="C15" s="334" t="s">
        <v>6</v>
      </c>
      <c r="D15" s="147"/>
      <c r="E15" s="55"/>
      <c r="F15" s="251"/>
      <c r="G15" s="98" t="s">
        <v>204</v>
      </c>
      <c r="H15" s="250" t="s">
        <v>938</v>
      </c>
      <c r="I15" s="251" t="s">
        <v>205</v>
      </c>
      <c r="J15" s="252">
        <v>24</v>
      </c>
      <c r="K15" s="252" t="s">
        <v>182</v>
      </c>
      <c r="L15" s="512">
        <v>120000</v>
      </c>
      <c r="M15" s="491"/>
      <c r="N15" s="472">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16" t="s">
        <v>1024</v>
      </c>
      <c r="AH15" s="355"/>
      <c r="AI15" s="400"/>
      <c r="AJ15" s="389"/>
      <c r="AK15" s="86"/>
      <c r="AL15" s="56" t="s">
        <v>1343</v>
      </c>
      <c r="AM15" s="56"/>
    </row>
    <row r="16" spans="1:39" s="223" customFormat="1" ht="166.9" customHeight="1">
      <c r="A16" s="189">
        <v>2</v>
      </c>
      <c r="B16" s="99"/>
      <c r="C16" s="333" t="s">
        <v>6</v>
      </c>
      <c r="D16" s="147"/>
      <c r="E16" s="99"/>
      <c r="F16" s="251"/>
      <c r="G16" s="98" t="s">
        <v>191</v>
      </c>
      <c r="H16" s="253" t="s">
        <v>939</v>
      </c>
      <c r="I16" s="251" t="s">
        <v>192</v>
      </c>
      <c r="J16" s="252">
        <v>2</v>
      </c>
      <c r="K16" s="252" t="s">
        <v>391</v>
      </c>
      <c r="L16" s="431">
        <v>49000</v>
      </c>
      <c r="M16" s="486"/>
      <c r="N16" s="472">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16" t="s">
        <v>1025</v>
      </c>
      <c r="AH16" s="355"/>
      <c r="AI16" s="400"/>
      <c r="AJ16" s="389" t="s">
        <v>791</v>
      </c>
      <c r="AK16" s="86"/>
      <c r="AL16" s="56"/>
      <c r="AM16" s="56"/>
    </row>
    <row r="17" spans="1:39" s="223" customFormat="1" ht="156.6" customHeight="1">
      <c r="A17" s="189">
        <v>4</v>
      </c>
      <c r="B17" s="99"/>
      <c r="C17" s="333" t="s">
        <v>6</v>
      </c>
      <c r="D17" s="147"/>
      <c r="E17" s="99"/>
      <c r="F17" s="251"/>
      <c r="G17" s="98" t="s">
        <v>198</v>
      </c>
      <c r="H17" s="253" t="s">
        <v>393</v>
      </c>
      <c r="I17" s="251" t="s">
        <v>193</v>
      </c>
      <c r="J17" s="252">
        <v>1</v>
      </c>
      <c r="K17" s="252" t="s">
        <v>391</v>
      </c>
      <c r="L17" s="432">
        <v>52400</v>
      </c>
      <c r="M17" s="492"/>
      <c r="N17" s="472">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17" t="s">
        <v>1025</v>
      </c>
      <c r="AH17" s="355"/>
      <c r="AI17" s="400"/>
      <c r="AJ17" s="389"/>
      <c r="AK17" s="86"/>
      <c r="AL17" s="56"/>
      <c r="AM17" s="56"/>
    </row>
    <row r="18" spans="1:39" s="223" customFormat="1" ht="168.6" hidden="1" customHeight="1">
      <c r="A18" s="189">
        <v>5</v>
      </c>
      <c r="B18" s="99"/>
      <c r="C18" s="333" t="s">
        <v>6</v>
      </c>
      <c r="D18" s="147"/>
      <c r="E18" s="99"/>
      <c r="F18" s="251"/>
      <c r="G18" s="98" t="s">
        <v>199</v>
      </c>
      <c r="H18" s="253" t="s">
        <v>983</v>
      </c>
      <c r="I18" s="251" t="s">
        <v>200</v>
      </c>
      <c r="J18" s="252">
        <v>2</v>
      </c>
      <c r="K18" s="252" t="s">
        <v>391</v>
      </c>
      <c r="L18" s="432">
        <v>164870</v>
      </c>
      <c r="M18" s="492"/>
      <c r="N18" s="472">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16" t="s">
        <v>1025</v>
      </c>
      <c r="AH18" s="355"/>
      <c r="AI18" s="400"/>
      <c r="AJ18" s="389"/>
      <c r="AK18" s="86"/>
      <c r="AL18" s="56"/>
      <c r="AM18" s="56" t="s">
        <v>940</v>
      </c>
    </row>
    <row r="19" spans="1:39" s="223" customFormat="1" ht="143.44999999999999" customHeight="1">
      <c r="A19" s="189">
        <v>6</v>
      </c>
      <c r="B19" s="99"/>
      <c r="C19" s="333" t="s">
        <v>6</v>
      </c>
      <c r="D19" s="147"/>
      <c r="E19" s="99"/>
      <c r="F19" s="251"/>
      <c r="G19" s="98" t="s">
        <v>201</v>
      </c>
      <c r="H19" s="253" t="s">
        <v>395</v>
      </c>
      <c r="I19" s="251" t="s">
        <v>193</v>
      </c>
      <c r="J19" s="252">
        <v>1</v>
      </c>
      <c r="K19" s="252" t="s">
        <v>391</v>
      </c>
      <c r="L19" s="433">
        <v>8500</v>
      </c>
      <c r="M19" s="491"/>
      <c r="N19" s="472">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16" t="s">
        <v>1025</v>
      </c>
      <c r="AH19" s="355"/>
      <c r="AI19" s="400"/>
      <c r="AJ19" s="389"/>
      <c r="AK19" s="86"/>
      <c r="AL19" s="56"/>
      <c r="AM19" s="56"/>
    </row>
    <row r="20" spans="1:39" ht="161.44999999999999" customHeight="1">
      <c r="A20" s="326">
        <v>7</v>
      </c>
      <c r="B20" s="99"/>
      <c r="C20" s="334" t="s">
        <v>6</v>
      </c>
      <c r="D20" s="147"/>
      <c r="E20" s="55"/>
      <c r="F20" s="254"/>
      <c r="G20" s="98" t="s">
        <v>202</v>
      </c>
      <c r="H20" s="253" t="s">
        <v>394</v>
      </c>
      <c r="I20" s="254" t="s">
        <v>941</v>
      </c>
      <c r="J20" s="252">
        <v>1</v>
      </c>
      <c r="K20" s="252" t="s">
        <v>391</v>
      </c>
      <c r="L20" s="433">
        <v>7000</v>
      </c>
      <c r="M20" s="492"/>
      <c r="N20" s="472">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16" t="s">
        <v>1025</v>
      </c>
      <c r="AH20" s="355"/>
      <c r="AI20" s="400"/>
      <c r="AJ20" s="389" t="s">
        <v>792</v>
      </c>
      <c r="AK20" s="86"/>
      <c r="AL20" s="56"/>
      <c r="AM20" s="56"/>
    </row>
    <row r="21" spans="1:39" s="223" customFormat="1" ht="248.45" customHeight="1">
      <c r="A21" s="189">
        <v>8</v>
      </c>
      <c r="B21" s="99"/>
      <c r="C21" s="333" t="s">
        <v>6</v>
      </c>
      <c r="D21" s="147"/>
      <c r="E21" s="99"/>
      <c r="F21" s="251"/>
      <c r="G21" s="98" t="s">
        <v>194</v>
      </c>
      <c r="H21" s="253" t="s">
        <v>398</v>
      </c>
      <c r="I21" s="251" t="s">
        <v>195</v>
      </c>
      <c r="J21" s="252">
        <v>6</v>
      </c>
      <c r="K21" s="252" t="s">
        <v>391</v>
      </c>
      <c r="L21" s="431">
        <v>50000</v>
      </c>
      <c r="M21" s="486"/>
      <c r="N21" s="472">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16" t="s">
        <v>1025</v>
      </c>
      <c r="AH21" s="355"/>
      <c r="AI21" s="400"/>
      <c r="AJ21" s="389" t="s">
        <v>793</v>
      </c>
      <c r="AK21" s="86"/>
      <c r="AL21" s="56"/>
      <c r="AM21" s="56"/>
    </row>
    <row r="22" spans="1:39" s="223" customFormat="1" ht="198" customHeight="1">
      <c r="A22" s="189">
        <v>9</v>
      </c>
      <c r="B22" s="99"/>
      <c r="C22" s="333" t="s">
        <v>6</v>
      </c>
      <c r="D22" s="147"/>
      <c r="E22" s="99"/>
      <c r="F22" s="251"/>
      <c r="G22" s="98" t="s">
        <v>203</v>
      </c>
      <c r="H22" s="253" t="s">
        <v>396</v>
      </c>
      <c r="I22" s="251" t="s">
        <v>368</v>
      </c>
      <c r="J22" s="252">
        <v>12</v>
      </c>
      <c r="K22" s="252" t="s">
        <v>391</v>
      </c>
      <c r="L22" s="433">
        <v>43780</v>
      </c>
      <c r="M22" s="492"/>
      <c r="N22" s="472">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78">
        <v>20460</v>
      </c>
      <c r="AH22" s="355"/>
      <c r="AI22" s="400"/>
      <c r="AJ22" s="389"/>
      <c r="AK22" s="86"/>
      <c r="AL22" s="56"/>
      <c r="AM22" s="56"/>
    </row>
    <row r="23" spans="1:39" s="223" customFormat="1" ht="108" hidden="1" customHeight="1">
      <c r="A23" s="189">
        <v>10</v>
      </c>
      <c r="B23" s="99"/>
      <c r="C23" s="335" t="s">
        <v>6</v>
      </c>
      <c r="D23" s="147"/>
      <c r="E23" s="125"/>
      <c r="F23" s="256"/>
      <c r="G23" s="255" t="s">
        <v>367</v>
      </c>
      <c r="H23" s="513" t="s">
        <v>984</v>
      </c>
      <c r="I23" s="256" t="s">
        <v>190</v>
      </c>
      <c r="J23" s="257">
        <v>1</v>
      </c>
      <c r="K23" s="257" t="s">
        <v>392</v>
      </c>
      <c r="L23" s="514">
        <v>48720</v>
      </c>
      <c r="M23" s="486"/>
      <c r="N23" s="473">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55"/>
      <c r="AI23" s="400"/>
      <c r="AJ23" s="390" t="s">
        <v>794</v>
      </c>
      <c r="AK23" s="260"/>
      <c r="AL23" s="261" t="s">
        <v>795</v>
      </c>
      <c r="AM23" s="261"/>
    </row>
    <row r="24" spans="1:39" s="223" customFormat="1" ht="108" customHeight="1">
      <c r="A24" s="189">
        <v>16</v>
      </c>
      <c r="B24" s="99"/>
      <c r="C24" s="333" t="s">
        <v>6</v>
      </c>
      <c r="D24" s="147"/>
      <c r="E24" s="99"/>
      <c r="F24" s="251"/>
      <c r="G24" s="262" t="s">
        <v>985</v>
      </c>
      <c r="H24" s="251" t="s">
        <v>985</v>
      </c>
      <c r="I24" s="251" t="s">
        <v>986</v>
      </c>
      <c r="J24" s="252">
        <v>1</v>
      </c>
      <c r="K24" s="252" t="s">
        <v>987</v>
      </c>
      <c r="L24" s="434">
        <v>61750</v>
      </c>
      <c r="M24" s="486"/>
      <c r="N24" s="472"/>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55"/>
      <c r="AI24" s="400"/>
      <c r="AJ24" s="389"/>
      <c r="AK24" s="86"/>
      <c r="AL24" s="56"/>
      <c r="AM24" s="56"/>
    </row>
    <row r="25" spans="1:39" s="223" customFormat="1" ht="143.25" customHeight="1">
      <c r="A25" s="189">
        <v>11</v>
      </c>
      <c r="B25" s="99"/>
      <c r="C25" s="333" t="s">
        <v>6</v>
      </c>
      <c r="D25" s="147"/>
      <c r="E25" s="99"/>
      <c r="F25" s="251"/>
      <c r="G25" s="98" t="s">
        <v>196</v>
      </c>
      <c r="H25" s="253" t="s">
        <v>399</v>
      </c>
      <c r="I25" s="251" t="s">
        <v>197</v>
      </c>
      <c r="J25" s="252">
        <v>10</v>
      </c>
      <c r="K25" s="252" t="s">
        <v>178</v>
      </c>
      <c r="L25" s="431">
        <v>3200</v>
      </c>
      <c r="M25" s="486"/>
      <c r="N25" s="472">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16" t="s">
        <v>1026</v>
      </c>
      <c r="AH25" s="355"/>
      <c r="AI25" s="400"/>
      <c r="AJ25" s="389" t="s">
        <v>796</v>
      </c>
      <c r="AK25" s="86"/>
      <c r="AL25" s="56"/>
      <c r="AM25" s="56" t="s">
        <v>797</v>
      </c>
    </row>
    <row r="26" spans="1:39" s="223" customFormat="1" ht="151.9" customHeight="1">
      <c r="A26" s="189">
        <v>17</v>
      </c>
      <c r="B26" s="99"/>
      <c r="C26" s="333" t="s">
        <v>6</v>
      </c>
      <c r="D26" s="147"/>
      <c r="E26" s="99"/>
      <c r="F26" s="263"/>
      <c r="G26" s="262" t="s">
        <v>988</v>
      </c>
      <c r="H26" s="253" t="s">
        <v>989</v>
      </c>
      <c r="I26" s="263" t="s">
        <v>990</v>
      </c>
      <c r="J26" s="252">
        <v>1</v>
      </c>
      <c r="K26" s="252" t="s">
        <v>987</v>
      </c>
      <c r="L26" s="433">
        <v>22730</v>
      </c>
      <c r="M26" s="492"/>
      <c r="N26" s="472"/>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16" t="s">
        <v>1025</v>
      </c>
      <c r="AH26" s="355"/>
      <c r="AI26" s="400"/>
      <c r="AJ26" s="389"/>
      <c r="AK26" s="86"/>
      <c r="AL26" s="56"/>
      <c r="AM26" s="56"/>
    </row>
    <row r="27" spans="1:39" s="223" customFormat="1" ht="294" hidden="1" customHeight="1">
      <c r="A27" s="189">
        <v>18</v>
      </c>
      <c r="B27" s="99"/>
      <c r="C27" s="333" t="s">
        <v>6</v>
      </c>
      <c r="D27" s="147"/>
      <c r="E27" s="99"/>
      <c r="F27" s="254"/>
      <c r="G27" s="262" t="s">
        <v>991</v>
      </c>
      <c r="H27" s="254" t="s">
        <v>991</v>
      </c>
      <c r="I27" s="254" t="s">
        <v>992</v>
      </c>
      <c r="J27" s="252">
        <v>1</v>
      </c>
      <c r="K27" s="252" t="s">
        <v>993</v>
      </c>
      <c r="L27" s="433">
        <v>160000</v>
      </c>
      <c r="M27" s="492"/>
      <c r="N27" s="472"/>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18">
        <v>10698</v>
      </c>
      <c r="AH27" s="355"/>
      <c r="AI27" s="400"/>
      <c r="AJ27" s="389"/>
      <c r="AK27" s="86"/>
      <c r="AL27" s="56"/>
      <c r="AM27" s="56"/>
    </row>
    <row r="28" spans="1:39" s="223" customFormat="1" ht="209.45" customHeight="1">
      <c r="A28" s="189">
        <v>19</v>
      </c>
      <c r="B28" s="99"/>
      <c r="C28" s="333" t="s">
        <v>6</v>
      </c>
      <c r="D28" s="147"/>
      <c r="E28" s="99"/>
      <c r="F28" s="155"/>
      <c r="G28" s="262" t="s">
        <v>994</v>
      </c>
      <c r="H28" s="155" t="s">
        <v>1292</v>
      </c>
      <c r="I28" s="155" t="s">
        <v>1248</v>
      </c>
      <c r="J28" s="264">
        <v>30</v>
      </c>
      <c r="K28" s="264" t="s">
        <v>995</v>
      </c>
      <c r="L28" s="435">
        <v>57840</v>
      </c>
      <c r="M28" s="493"/>
      <c r="N28" s="472"/>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18">
        <v>24376</v>
      </c>
      <c r="AH28" s="355"/>
      <c r="AI28" s="400"/>
      <c r="AJ28" s="389"/>
      <c r="AK28" s="86"/>
      <c r="AL28" s="56"/>
      <c r="AM28" s="56"/>
    </row>
    <row r="29" spans="1:39" s="223" customFormat="1" ht="148.9" customHeight="1">
      <c r="A29" s="189">
        <v>20</v>
      </c>
      <c r="B29" s="99"/>
      <c r="C29" s="333" t="s">
        <v>6</v>
      </c>
      <c r="D29" s="147"/>
      <c r="E29" s="99"/>
      <c r="F29" s="319"/>
      <c r="G29" s="267" t="s">
        <v>1021</v>
      </c>
      <c r="H29" s="319" t="s">
        <v>1022</v>
      </c>
      <c r="I29" s="319" t="s">
        <v>1023</v>
      </c>
      <c r="J29" s="264">
        <v>10</v>
      </c>
      <c r="K29" s="264" t="s">
        <v>423</v>
      </c>
      <c r="L29" s="436">
        <v>16264</v>
      </c>
      <c r="M29" s="487"/>
      <c r="N29" s="472"/>
      <c r="O29" s="99" t="s">
        <v>5</v>
      </c>
      <c r="P29" s="189" t="s">
        <v>157</v>
      </c>
      <c r="Q29" s="99"/>
      <c r="R29" s="118">
        <v>46053</v>
      </c>
      <c r="S29" s="118">
        <v>46081</v>
      </c>
      <c r="T29" s="118">
        <v>46173</v>
      </c>
      <c r="U29" s="99"/>
      <c r="V29" s="99"/>
      <c r="W29" s="99"/>
      <c r="X29" s="129" t="s">
        <v>1302</v>
      </c>
      <c r="Y29" s="154" t="s">
        <v>1304</v>
      </c>
      <c r="Z29" s="273"/>
      <c r="AA29" s="274"/>
      <c r="AB29" s="275"/>
      <c r="AC29" s="275"/>
      <c r="AD29" s="275"/>
      <c r="AE29" s="275"/>
      <c r="AF29" s="252"/>
      <c r="AG29" s="418">
        <v>23574</v>
      </c>
      <c r="AH29" s="355"/>
      <c r="AI29" s="400"/>
      <c r="AJ29" s="389"/>
      <c r="AK29" s="86"/>
      <c r="AL29" s="56"/>
      <c r="AM29" s="56"/>
    </row>
    <row r="30" spans="1:39" s="223" customFormat="1" ht="100.15" customHeight="1">
      <c r="A30" s="189">
        <v>21</v>
      </c>
      <c r="B30" s="99"/>
      <c r="C30" s="333" t="s">
        <v>6</v>
      </c>
      <c r="D30" s="147"/>
      <c r="E30" s="99"/>
      <c r="F30" s="251"/>
      <c r="G30" s="262" t="s">
        <v>996</v>
      </c>
      <c r="H30" s="254" t="s">
        <v>996</v>
      </c>
      <c r="I30" s="251" t="s">
        <v>997</v>
      </c>
      <c r="J30" s="252">
        <v>5</v>
      </c>
      <c r="K30" s="252" t="s">
        <v>995</v>
      </c>
      <c r="L30" s="433">
        <v>9000</v>
      </c>
      <c r="M30" s="492"/>
      <c r="N30" s="472"/>
      <c r="O30" s="99" t="s">
        <v>5</v>
      </c>
      <c r="P30" s="189" t="s">
        <v>157</v>
      </c>
      <c r="Q30" s="99"/>
      <c r="R30" s="118">
        <v>46173</v>
      </c>
      <c r="S30" s="118">
        <v>46203</v>
      </c>
      <c r="T30" s="118">
        <v>46295</v>
      </c>
      <c r="U30" s="99"/>
      <c r="V30" s="99"/>
      <c r="W30" s="99"/>
      <c r="X30" s="129" t="s">
        <v>1302</v>
      </c>
      <c r="Y30" s="154" t="s">
        <v>1304</v>
      </c>
      <c r="Z30" s="252"/>
      <c r="AA30" s="252"/>
      <c r="AB30" s="269"/>
      <c r="AC30" s="269"/>
      <c r="AD30" s="269"/>
      <c r="AE30" s="269"/>
      <c r="AF30" s="252"/>
      <c r="AG30" s="418"/>
      <c r="AH30" s="355"/>
      <c r="AI30" s="400"/>
      <c r="AJ30" s="389"/>
      <c r="AK30" s="86"/>
      <c r="AL30" s="56"/>
      <c r="AM30" s="56"/>
    </row>
    <row r="31" spans="1:39" s="223" customFormat="1" ht="100.15" customHeight="1">
      <c r="A31" s="189">
        <v>22</v>
      </c>
      <c r="B31" s="99"/>
      <c r="C31" s="333" t="s">
        <v>6</v>
      </c>
      <c r="D31" s="147"/>
      <c r="E31" s="99"/>
      <c r="F31" s="251"/>
      <c r="G31" s="262" t="s">
        <v>998</v>
      </c>
      <c r="H31" s="254" t="s">
        <v>999</v>
      </c>
      <c r="I31" s="251" t="s">
        <v>1000</v>
      </c>
      <c r="J31" s="252">
        <v>4</v>
      </c>
      <c r="K31" s="252" t="s">
        <v>987</v>
      </c>
      <c r="L31" s="433">
        <v>1600</v>
      </c>
      <c r="M31" s="492"/>
      <c r="N31" s="472"/>
      <c r="O31" s="99" t="s">
        <v>5</v>
      </c>
      <c r="P31" s="189" t="s">
        <v>157</v>
      </c>
      <c r="Q31" s="99"/>
      <c r="R31" s="118">
        <v>46053</v>
      </c>
      <c r="S31" s="118">
        <v>46081</v>
      </c>
      <c r="T31" s="118">
        <v>46173</v>
      </c>
      <c r="U31" s="99"/>
      <c r="V31" s="99"/>
      <c r="W31" s="99"/>
      <c r="X31" s="129" t="s">
        <v>1302</v>
      </c>
      <c r="Y31" s="154" t="s">
        <v>1304</v>
      </c>
      <c r="Z31" s="252"/>
      <c r="AA31" s="252"/>
      <c r="AB31" s="269"/>
      <c r="AC31" s="269"/>
      <c r="AD31" s="269"/>
      <c r="AE31" s="269"/>
      <c r="AF31" s="252"/>
      <c r="AG31" s="418" t="s">
        <v>1027</v>
      </c>
      <c r="AH31" s="355"/>
      <c r="AI31" s="400"/>
      <c r="AJ31" s="389"/>
      <c r="AK31" s="86"/>
      <c r="AL31" s="56"/>
      <c r="AM31" s="56"/>
    </row>
    <row r="32" spans="1:39" s="223" customFormat="1" ht="127.9" hidden="1" customHeight="1">
      <c r="A32" s="189">
        <v>23</v>
      </c>
      <c r="B32" s="99"/>
      <c r="C32" s="333" t="s">
        <v>6</v>
      </c>
      <c r="D32" s="147"/>
      <c r="E32" s="99"/>
      <c r="F32" s="251"/>
      <c r="G32" s="262" t="s">
        <v>1001</v>
      </c>
      <c r="H32" s="251" t="s">
        <v>1002</v>
      </c>
      <c r="I32" s="251" t="s">
        <v>1003</v>
      </c>
      <c r="J32" s="252">
        <v>4</v>
      </c>
      <c r="K32" s="252" t="s">
        <v>987</v>
      </c>
      <c r="L32" s="437">
        <v>98132</v>
      </c>
      <c r="M32" s="494"/>
      <c r="N32" s="472"/>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55"/>
      <c r="AI32" s="400"/>
      <c r="AJ32" s="389"/>
      <c r="AK32" s="86"/>
      <c r="AL32" s="56"/>
      <c r="AM32" s="56"/>
    </row>
    <row r="33" spans="1:39" s="223" customFormat="1" ht="100.15" customHeight="1">
      <c r="A33" s="189">
        <v>24</v>
      </c>
      <c r="B33" s="99"/>
      <c r="C33" s="333" t="s">
        <v>6</v>
      </c>
      <c r="D33" s="147"/>
      <c r="E33" s="99"/>
      <c r="F33" s="251"/>
      <c r="G33" s="262" t="s">
        <v>1004</v>
      </c>
      <c r="H33" s="251" t="s">
        <v>1005</v>
      </c>
      <c r="I33" s="251" t="s">
        <v>1006</v>
      </c>
      <c r="J33" s="252">
        <v>1</v>
      </c>
      <c r="K33" s="265" t="s">
        <v>987</v>
      </c>
      <c r="L33" s="438">
        <v>24720</v>
      </c>
      <c r="M33" s="495"/>
      <c r="N33" s="472"/>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55"/>
      <c r="AI33" s="400"/>
      <c r="AJ33" s="389"/>
      <c r="AK33" s="86"/>
      <c r="AL33" s="56"/>
      <c r="AM33" s="56"/>
    </row>
    <row r="34" spans="1:39" s="223" customFormat="1" ht="112.5" customHeight="1">
      <c r="A34" s="189">
        <v>25</v>
      </c>
      <c r="B34" s="99"/>
      <c r="C34" s="333" t="s">
        <v>6</v>
      </c>
      <c r="D34" s="147"/>
      <c r="E34" s="99"/>
      <c r="F34" s="251"/>
      <c r="G34" s="262" t="s">
        <v>1007</v>
      </c>
      <c r="H34" s="251" t="s">
        <v>1008</v>
      </c>
      <c r="I34" s="251" t="s">
        <v>1009</v>
      </c>
      <c r="J34" s="252">
        <v>2</v>
      </c>
      <c r="K34" s="252" t="s">
        <v>987</v>
      </c>
      <c r="L34" s="437">
        <v>8850</v>
      </c>
      <c r="M34" s="494"/>
      <c r="N34" s="472"/>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55"/>
      <c r="AI34" s="400"/>
      <c r="AJ34" s="389"/>
      <c r="AK34" s="86"/>
      <c r="AL34" s="56"/>
      <c r="AM34" s="56"/>
    </row>
    <row r="35" spans="1:39" s="223" customFormat="1" ht="100.15" customHeight="1">
      <c r="A35" s="189">
        <v>26</v>
      </c>
      <c r="B35" s="99"/>
      <c r="C35" s="333" t="s">
        <v>6</v>
      </c>
      <c r="D35" s="147"/>
      <c r="E35" s="99"/>
      <c r="F35" s="251"/>
      <c r="G35" s="262" t="s">
        <v>1010</v>
      </c>
      <c r="H35" s="251" t="s">
        <v>1011</v>
      </c>
      <c r="I35" s="251" t="s">
        <v>1012</v>
      </c>
      <c r="J35" s="252">
        <v>4</v>
      </c>
      <c r="K35" s="252" t="s">
        <v>987</v>
      </c>
      <c r="L35" s="437">
        <v>4820</v>
      </c>
      <c r="M35" s="494"/>
      <c r="N35" s="472"/>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55"/>
      <c r="AI35" s="400"/>
      <c r="AJ35" s="389"/>
      <c r="AK35" s="86"/>
      <c r="AL35" s="56"/>
      <c r="AM35" s="56"/>
    </row>
    <row r="36" spans="1:39" s="223" customFormat="1" ht="100.15" customHeight="1">
      <c r="A36" s="189">
        <v>27</v>
      </c>
      <c r="B36" s="99"/>
      <c r="C36" s="333" t="s">
        <v>6</v>
      </c>
      <c r="D36" s="147"/>
      <c r="E36" s="99"/>
      <c r="F36" s="251"/>
      <c r="G36" s="262" t="s">
        <v>1013</v>
      </c>
      <c r="H36" s="251" t="s">
        <v>1014</v>
      </c>
      <c r="I36" s="251" t="s">
        <v>1015</v>
      </c>
      <c r="J36" s="252">
        <v>1</v>
      </c>
      <c r="K36" s="252" t="s">
        <v>987</v>
      </c>
      <c r="L36" s="433">
        <v>24970</v>
      </c>
      <c r="M36" s="492"/>
      <c r="N36" s="472"/>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55"/>
      <c r="AI36" s="400"/>
      <c r="AJ36" s="389"/>
      <c r="AK36" s="86"/>
      <c r="AL36" s="56"/>
      <c r="AM36" s="56"/>
    </row>
    <row r="37" spans="1:39" s="223" customFormat="1" ht="294.60000000000002" customHeight="1">
      <c r="A37" s="189">
        <v>28</v>
      </c>
      <c r="B37" s="99"/>
      <c r="C37" s="333" t="s">
        <v>6</v>
      </c>
      <c r="D37" s="147"/>
      <c r="E37" s="99"/>
      <c r="F37" s="251"/>
      <c r="G37" s="262" t="s">
        <v>1016</v>
      </c>
      <c r="H37" s="251" t="s">
        <v>1016</v>
      </c>
      <c r="I37" s="251" t="s">
        <v>1017</v>
      </c>
      <c r="J37" s="266">
        <v>1</v>
      </c>
      <c r="K37" s="252" t="s">
        <v>987</v>
      </c>
      <c r="L37" s="438">
        <v>23000</v>
      </c>
      <c r="M37" s="495"/>
      <c r="N37" s="472"/>
      <c r="O37" s="99" t="s">
        <v>5</v>
      </c>
      <c r="P37" s="189" t="s">
        <v>7</v>
      </c>
      <c r="Q37" s="99"/>
      <c r="R37" s="118">
        <v>46112</v>
      </c>
      <c r="S37" s="118">
        <v>46142</v>
      </c>
      <c r="T37" s="118">
        <v>46234</v>
      </c>
      <c r="U37" s="99"/>
      <c r="V37" s="99"/>
      <c r="W37" s="99"/>
      <c r="X37" s="129" t="s">
        <v>1302</v>
      </c>
      <c r="Y37" s="154" t="s">
        <v>1304</v>
      </c>
      <c r="Z37" s="252"/>
      <c r="AA37" s="252"/>
      <c r="AB37" s="269"/>
      <c r="AC37" s="269"/>
      <c r="AD37" s="269"/>
      <c r="AE37" s="269"/>
      <c r="AF37" s="252"/>
      <c r="AG37" s="416" t="s">
        <v>1025</v>
      </c>
      <c r="AH37" s="355"/>
      <c r="AI37" s="400"/>
      <c r="AJ37" s="389"/>
      <c r="AK37" s="86"/>
      <c r="AL37" s="56"/>
      <c r="AM37" s="56"/>
    </row>
    <row r="38" spans="1:39" s="223" customFormat="1" ht="295.14999999999998" customHeight="1">
      <c r="A38" s="196">
        <v>29</v>
      </c>
      <c r="B38" s="125"/>
      <c r="C38" s="335" t="s">
        <v>6</v>
      </c>
      <c r="D38" s="147"/>
      <c r="E38" s="125"/>
      <c r="F38" s="350"/>
      <c r="G38" s="351" t="s">
        <v>1018</v>
      </c>
      <c r="H38" s="352" t="s">
        <v>1018</v>
      </c>
      <c r="I38" s="350" t="s">
        <v>1019</v>
      </c>
      <c r="J38" s="257">
        <v>1</v>
      </c>
      <c r="K38" s="257" t="s">
        <v>1020</v>
      </c>
      <c r="L38" s="439">
        <v>18000</v>
      </c>
      <c r="M38" s="495"/>
      <c r="N38" s="473"/>
      <c r="O38" s="125" t="s">
        <v>5</v>
      </c>
      <c r="P38" s="196" t="s">
        <v>7</v>
      </c>
      <c r="Q38" s="125"/>
      <c r="R38" s="259">
        <v>46173</v>
      </c>
      <c r="S38" s="259">
        <v>46234</v>
      </c>
      <c r="T38" s="259">
        <v>46326</v>
      </c>
      <c r="U38" s="125"/>
      <c r="V38" s="125"/>
      <c r="W38" s="125"/>
      <c r="X38" s="353" t="s">
        <v>1302</v>
      </c>
      <c r="Y38" s="289" t="s">
        <v>1304</v>
      </c>
      <c r="Z38" s="257"/>
      <c r="AA38" s="257"/>
      <c r="AB38" s="354"/>
      <c r="AC38" s="354"/>
      <c r="AD38" s="354"/>
      <c r="AE38" s="354"/>
      <c r="AF38" s="257"/>
      <c r="AG38" s="425">
        <v>15830</v>
      </c>
      <c r="AH38" s="356"/>
      <c r="AI38" s="400"/>
      <c r="AJ38" s="390"/>
      <c r="AK38" s="260"/>
      <c r="AL38" s="261"/>
      <c r="AM38" s="261"/>
    </row>
    <row r="39" spans="1:39" s="223" customFormat="1" ht="222" hidden="1" customHeight="1">
      <c r="A39" s="189">
        <v>1</v>
      </c>
      <c r="B39" s="99"/>
      <c r="C39" s="333" t="s">
        <v>155</v>
      </c>
      <c r="D39" s="147"/>
      <c r="E39" s="99"/>
      <c r="F39" s="97"/>
      <c r="G39" s="98" t="s">
        <v>206</v>
      </c>
      <c r="H39" s="96" t="s">
        <v>769</v>
      </c>
      <c r="I39" s="97" t="s">
        <v>207</v>
      </c>
      <c r="J39" s="99">
        <v>1</v>
      </c>
      <c r="K39" s="99" t="s">
        <v>185</v>
      </c>
      <c r="L39" s="440">
        <v>204552.38</v>
      </c>
      <c r="M39" s="496"/>
      <c r="N39" s="472">
        <v>204553</v>
      </c>
      <c r="O39" s="99" t="s">
        <v>16</v>
      </c>
      <c r="P39" s="190" t="s">
        <v>9</v>
      </c>
      <c r="Q39" s="99"/>
      <c r="R39" s="118">
        <v>45900</v>
      </c>
      <c r="S39" s="118">
        <v>45930</v>
      </c>
      <c r="T39" s="118">
        <v>46081</v>
      </c>
      <c r="U39" s="99"/>
      <c r="V39" s="99"/>
      <c r="W39" s="99"/>
      <c r="X39" s="129" t="s">
        <v>1302</v>
      </c>
      <c r="Y39" s="99" t="s">
        <v>1305</v>
      </c>
      <c r="Z39" s="55"/>
      <c r="AA39" s="55"/>
      <c r="AB39" s="59"/>
      <c r="AC39" s="59"/>
      <c r="AD39" s="59">
        <v>46054</v>
      </c>
      <c r="AE39" s="59">
        <v>46419</v>
      </c>
      <c r="AF39" s="55"/>
      <c r="AG39" s="99">
        <v>449371</v>
      </c>
      <c r="AH39" s="357" t="s">
        <v>770</v>
      </c>
      <c r="AI39" s="97"/>
      <c r="AJ39" s="389"/>
      <c r="AK39" s="86"/>
      <c r="AL39" s="56" t="s">
        <v>798</v>
      </c>
      <c r="AM39" s="56"/>
    </row>
    <row r="40" spans="1:39" ht="352.5" customHeight="1">
      <c r="A40" s="326">
        <v>2</v>
      </c>
      <c r="B40" s="99"/>
      <c r="C40" s="334" t="s">
        <v>155</v>
      </c>
      <c r="D40" s="147"/>
      <c r="E40" s="55"/>
      <c r="F40" s="97"/>
      <c r="G40" s="98" t="s">
        <v>945</v>
      </c>
      <c r="H40" s="130" t="s">
        <v>771</v>
      </c>
      <c r="I40" s="97" t="s">
        <v>772</v>
      </c>
      <c r="J40" s="129">
        <v>5</v>
      </c>
      <c r="K40" s="129" t="s">
        <v>451</v>
      </c>
      <c r="L40" s="441">
        <v>50000</v>
      </c>
      <c r="M40" s="497"/>
      <c r="N40" s="472">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58" t="s">
        <v>777</v>
      </c>
      <c r="AI40" s="401"/>
      <c r="AJ40" s="389"/>
      <c r="AK40" s="86"/>
      <c r="AL40" s="106" t="s">
        <v>799</v>
      </c>
      <c r="AM40" s="106"/>
    </row>
    <row r="41" spans="1:39" ht="165" customHeight="1">
      <c r="A41" s="326">
        <v>3</v>
      </c>
      <c r="B41" s="99"/>
      <c r="C41" s="334" t="s">
        <v>155</v>
      </c>
      <c r="D41" s="147"/>
      <c r="E41" s="55"/>
      <c r="F41" s="97"/>
      <c r="G41" s="98" t="s">
        <v>211</v>
      </c>
      <c r="H41" s="130" t="s">
        <v>774</v>
      </c>
      <c r="I41" s="97" t="s">
        <v>452</v>
      </c>
      <c r="J41" s="94">
        <v>5</v>
      </c>
      <c r="K41" s="99" t="s">
        <v>451</v>
      </c>
      <c r="L41" s="442">
        <v>50000</v>
      </c>
      <c r="M41" s="128"/>
      <c r="N41" s="472">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59" t="s">
        <v>777</v>
      </c>
      <c r="AI41" s="402"/>
      <c r="AJ41" s="389"/>
      <c r="AK41" s="86"/>
      <c r="AL41" s="106" t="s">
        <v>800</v>
      </c>
      <c r="AM41" s="56"/>
    </row>
    <row r="42" spans="1:39" ht="159" customHeight="1">
      <c r="A42" s="326">
        <v>4</v>
      </c>
      <c r="B42" s="99"/>
      <c r="C42" s="334" t="s">
        <v>155</v>
      </c>
      <c r="D42" s="147"/>
      <c r="E42" s="55"/>
      <c r="F42" s="97"/>
      <c r="G42" s="98" t="s">
        <v>209</v>
      </c>
      <c r="H42" s="130" t="s">
        <v>778</v>
      </c>
      <c r="I42" s="97" t="s">
        <v>210</v>
      </c>
      <c r="J42" s="94">
        <v>5</v>
      </c>
      <c r="K42" s="99" t="s">
        <v>451</v>
      </c>
      <c r="L42" s="442">
        <v>50000</v>
      </c>
      <c r="M42" s="128"/>
      <c r="N42" s="472">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59" t="s">
        <v>777</v>
      </c>
      <c r="AI42" s="402"/>
      <c r="AJ42" s="389"/>
      <c r="AK42" s="86"/>
      <c r="AL42" s="106" t="s">
        <v>801</v>
      </c>
      <c r="AM42" s="56"/>
    </row>
    <row r="43" spans="1:39" s="223" customFormat="1" ht="129" hidden="1" customHeight="1">
      <c r="A43" s="189">
        <v>5</v>
      </c>
      <c r="B43" s="99"/>
      <c r="C43" s="333" t="s">
        <v>155</v>
      </c>
      <c r="D43" s="147" t="s">
        <v>1336</v>
      </c>
      <c r="E43" s="99"/>
      <c r="F43" s="97" t="s">
        <v>1335</v>
      </c>
      <c r="G43" s="98" t="s">
        <v>971</v>
      </c>
      <c r="H43" s="96" t="s">
        <v>1390</v>
      </c>
      <c r="I43" s="97" t="s">
        <v>453</v>
      </c>
      <c r="J43" s="99">
        <v>1</v>
      </c>
      <c r="K43" s="99" t="s">
        <v>185</v>
      </c>
      <c r="L43" s="442">
        <f>100000+10000+5840</f>
        <v>115840</v>
      </c>
      <c r="M43" s="128"/>
      <c r="N43" s="472">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60"/>
      <c r="AI43" s="403"/>
      <c r="AJ43" s="389"/>
      <c r="AK43" s="86"/>
      <c r="AL43" s="106" t="s">
        <v>802</v>
      </c>
      <c r="AM43" s="106"/>
    </row>
    <row r="44" spans="1:39" s="223" customFormat="1" ht="194.45" customHeight="1">
      <c r="A44" s="189">
        <v>1</v>
      </c>
      <c r="B44" s="99"/>
      <c r="C44" s="333" t="s">
        <v>154</v>
      </c>
      <c r="D44" s="147"/>
      <c r="E44" s="99"/>
      <c r="F44" s="107"/>
      <c r="G44" s="101" t="s">
        <v>454</v>
      </c>
      <c r="H44" s="108" t="s">
        <v>779</v>
      </c>
      <c r="I44" s="107" t="s">
        <v>455</v>
      </c>
      <c r="J44" s="100">
        <v>60</v>
      </c>
      <c r="K44" s="100" t="s">
        <v>456</v>
      </c>
      <c r="L44" s="443">
        <v>14125</v>
      </c>
      <c r="M44" s="133"/>
      <c r="N44" s="474">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60"/>
      <c r="AI44" s="403"/>
      <c r="AJ44" s="389"/>
      <c r="AK44" s="86"/>
      <c r="AL44" s="106"/>
      <c r="AM44" s="106"/>
    </row>
    <row r="45" spans="1:39" s="223" customFormat="1" ht="264.75" hidden="1" customHeight="1">
      <c r="A45" s="189">
        <v>1</v>
      </c>
      <c r="B45" s="99"/>
      <c r="C45" s="333" t="s">
        <v>165</v>
      </c>
      <c r="D45" s="147"/>
      <c r="E45" s="99"/>
      <c r="F45" s="97"/>
      <c r="G45" s="98" t="s">
        <v>212</v>
      </c>
      <c r="H45" s="96" t="s">
        <v>458</v>
      </c>
      <c r="I45" s="97" t="s">
        <v>459</v>
      </c>
      <c r="J45" s="99">
        <v>1</v>
      </c>
      <c r="K45" s="99" t="s">
        <v>460</v>
      </c>
      <c r="L45" s="444">
        <v>178513</v>
      </c>
      <c r="M45" s="321"/>
      <c r="N45" s="474">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389"/>
      <c r="AK45" s="86"/>
      <c r="AL45" s="56"/>
      <c r="AM45" s="56" t="s">
        <v>803</v>
      </c>
    </row>
    <row r="46" spans="1:39" s="223" customFormat="1" ht="132.6" hidden="1" customHeight="1">
      <c r="A46" s="189">
        <v>2</v>
      </c>
      <c r="B46" s="99"/>
      <c r="C46" s="333" t="s">
        <v>165</v>
      </c>
      <c r="D46" s="147"/>
      <c r="E46" s="99"/>
      <c r="F46" s="97"/>
      <c r="G46" s="98" t="s">
        <v>213</v>
      </c>
      <c r="H46" s="96" t="s">
        <v>370</v>
      </c>
      <c r="I46" s="97" t="s">
        <v>371</v>
      </c>
      <c r="J46" s="99">
        <v>1</v>
      </c>
      <c r="K46" s="99" t="s">
        <v>461</v>
      </c>
      <c r="L46" s="445">
        <v>11037</v>
      </c>
      <c r="M46" s="496"/>
      <c r="N46" s="474">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60"/>
      <c r="AI46" s="403"/>
      <c r="AJ46" s="389"/>
      <c r="AK46" s="86"/>
      <c r="AL46" s="106"/>
      <c r="AM46" s="106"/>
    </row>
    <row r="47" spans="1:39" ht="135" hidden="1" customHeight="1">
      <c r="A47" s="326">
        <v>1</v>
      </c>
      <c r="B47" s="99"/>
      <c r="C47" s="334" t="s">
        <v>163</v>
      </c>
      <c r="D47" s="147"/>
      <c r="E47" s="55"/>
      <c r="F47" s="46"/>
      <c r="G47" s="98" t="s">
        <v>214</v>
      </c>
      <c r="H47" s="56" t="s">
        <v>783</v>
      </c>
      <c r="I47" s="46" t="s">
        <v>215</v>
      </c>
      <c r="J47" s="99">
        <v>579.70000000000005</v>
      </c>
      <c r="K47" s="99" t="s">
        <v>781</v>
      </c>
      <c r="L47" s="446">
        <v>47567</v>
      </c>
      <c r="M47" s="321"/>
      <c r="N47" s="474">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61" t="s">
        <v>782</v>
      </c>
      <c r="AI47" s="404"/>
      <c r="AJ47" s="389" t="s">
        <v>804</v>
      </c>
      <c r="AK47" s="86"/>
      <c r="AL47" s="109"/>
      <c r="AM47" s="106" t="s">
        <v>857</v>
      </c>
    </row>
    <row r="48" spans="1:39" s="223" customFormat="1" ht="210" hidden="1" customHeight="1">
      <c r="A48" s="189">
        <v>1</v>
      </c>
      <c r="B48" s="99"/>
      <c r="C48" s="333" t="s">
        <v>976</v>
      </c>
      <c r="D48" s="147"/>
      <c r="E48" s="99"/>
      <c r="F48" s="96"/>
      <c r="G48" s="98" t="s">
        <v>216</v>
      </c>
      <c r="H48" s="96" t="s">
        <v>462</v>
      </c>
      <c r="I48" s="96" t="s">
        <v>1387</v>
      </c>
      <c r="J48" s="99">
        <v>1</v>
      </c>
      <c r="K48" s="99" t="s">
        <v>185</v>
      </c>
      <c r="L48" s="440">
        <v>151000</v>
      </c>
      <c r="M48" s="496"/>
      <c r="N48" s="474">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57" t="s">
        <v>1388</v>
      </c>
      <c r="AI48" s="97"/>
      <c r="AJ48" s="389"/>
      <c r="AK48" s="148"/>
      <c r="AL48" s="96"/>
      <c r="AM48" s="96"/>
    </row>
    <row r="49" spans="1:39" s="223" customFormat="1" ht="183" customHeight="1">
      <c r="A49" s="189">
        <v>2</v>
      </c>
      <c r="B49" s="99"/>
      <c r="C49" s="333" t="s">
        <v>976</v>
      </c>
      <c r="D49" s="147"/>
      <c r="E49" s="99"/>
      <c r="F49" s="96"/>
      <c r="G49" s="98"/>
      <c r="H49" s="96" t="s">
        <v>859</v>
      </c>
      <c r="I49" s="96" t="s">
        <v>1037</v>
      </c>
      <c r="J49" s="99">
        <v>4</v>
      </c>
      <c r="K49" s="99" t="s">
        <v>465</v>
      </c>
      <c r="L49" s="440">
        <v>40000</v>
      </c>
      <c r="M49" s="496"/>
      <c r="N49" s="474"/>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57" t="s">
        <v>1038</v>
      </c>
      <c r="AI49" s="97"/>
      <c r="AJ49" s="389"/>
      <c r="AK49" s="148"/>
      <c r="AL49" s="96"/>
      <c r="AM49" s="96" t="s">
        <v>858</v>
      </c>
    </row>
    <row r="50" spans="1:39" s="223" customFormat="1" ht="305.45" hidden="1" customHeight="1">
      <c r="A50" s="189">
        <v>3</v>
      </c>
      <c r="B50" s="99"/>
      <c r="C50" s="333" t="s">
        <v>976</v>
      </c>
      <c r="D50" s="147" t="s">
        <v>1349</v>
      </c>
      <c r="E50" s="99"/>
      <c r="F50" s="97" t="s">
        <v>1350</v>
      </c>
      <c r="G50" s="98"/>
      <c r="H50" s="96" t="s">
        <v>1391</v>
      </c>
      <c r="I50" s="97" t="s">
        <v>1345</v>
      </c>
      <c r="J50" s="99">
        <v>1</v>
      </c>
      <c r="K50" s="99" t="s">
        <v>185</v>
      </c>
      <c r="L50" s="440">
        <f>150000+36000</f>
        <v>186000</v>
      </c>
      <c r="M50" s="496"/>
      <c r="N50" s="474"/>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57" t="s">
        <v>1039</v>
      </c>
      <c r="AI50" s="97"/>
      <c r="AJ50" s="389"/>
      <c r="AK50" s="148"/>
      <c r="AL50" s="96"/>
      <c r="AM50" s="96"/>
    </row>
    <row r="51" spans="1:39" s="223" customFormat="1" ht="160.5" customHeight="1">
      <c r="A51" s="189">
        <v>1</v>
      </c>
      <c r="B51" s="99"/>
      <c r="C51" s="333" t="s">
        <v>12</v>
      </c>
      <c r="D51" s="147"/>
      <c r="E51" s="99"/>
      <c r="F51" s="97"/>
      <c r="G51" s="98" t="s">
        <v>218</v>
      </c>
      <c r="H51" s="96" t="s">
        <v>372</v>
      </c>
      <c r="I51" s="97" t="s">
        <v>373</v>
      </c>
      <c r="J51" s="99">
        <v>1</v>
      </c>
      <c r="K51" s="99" t="s">
        <v>400</v>
      </c>
      <c r="L51" s="443">
        <v>22000</v>
      </c>
      <c r="M51" s="133"/>
      <c r="N51" s="474">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57"/>
      <c r="AI51" s="97"/>
      <c r="AJ51" s="389"/>
      <c r="AK51" s="86"/>
      <c r="AL51" s="56"/>
      <c r="AM51" s="56"/>
    </row>
    <row r="52" spans="1:39" s="223" customFormat="1" ht="208.15" customHeight="1">
      <c r="A52" s="189">
        <v>3</v>
      </c>
      <c r="B52" s="99"/>
      <c r="C52" s="333" t="s">
        <v>13</v>
      </c>
      <c r="D52" s="147"/>
      <c r="E52" s="99"/>
      <c r="F52" s="97"/>
      <c r="G52" s="98"/>
      <c r="H52" s="96" t="s">
        <v>1041</v>
      </c>
      <c r="I52" s="97" t="s">
        <v>1044</v>
      </c>
      <c r="J52" s="99">
        <v>1</v>
      </c>
      <c r="K52" s="99" t="s">
        <v>185</v>
      </c>
      <c r="L52" s="440">
        <v>10000</v>
      </c>
      <c r="M52" s="496"/>
      <c r="N52" s="472"/>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62" t="s">
        <v>1048</v>
      </c>
      <c r="AI52" s="405"/>
      <c r="AJ52" s="389"/>
      <c r="AK52" s="86"/>
      <c r="AL52" s="106"/>
      <c r="AM52" s="106"/>
    </row>
    <row r="53" spans="1:39" s="223" customFormat="1" ht="208.15" customHeight="1">
      <c r="A53" s="189">
        <v>4</v>
      </c>
      <c r="B53" s="99"/>
      <c r="C53" s="333" t="s">
        <v>13</v>
      </c>
      <c r="D53" s="147"/>
      <c r="E53" s="99"/>
      <c r="F53" s="97"/>
      <c r="G53" s="98"/>
      <c r="H53" s="96" t="s">
        <v>1042</v>
      </c>
      <c r="I53" s="97" t="s">
        <v>1045</v>
      </c>
      <c r="J53" s="99">
        <v>1</v>
      </c>
      <c r="K53" s="99" t="s">
        <v>185</v>
      </c>
      <c r="L53" s="440">
        <v>21900</v>
      </c>
      <c r="M53" s="496"/>
      <c r="N53" s="472"/>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62" t="s">
        <v>1048</v>
      </c>
      <c r="AI53" s="405"/>
      <c r="AJ53" s="389"/>
      <c r="AK53" s="86"/>
      <c r="AL53" s="106"/>
      <c r="AM53" s="106"/>
    </row>
    <row r="54" spans="1:39" s="223" customFormat="1" ht="208.15" customHeight="1">
      <c r="A54" s="189">
        <v>6</v>
      </c>
      <c r="B54" s="99"/>
      <c r="C54" s="333" t="s">
        <v>13</v>
      </c>
      <c r="D54" s="147"/>
      <c r="E54" s="99"/>
      <c r="F54" s="97"/>
      <c r="G54" s="98"/>
      <c r="H54" s="96" t="s">
        <v>1043</v>
      </c>
      <c r="I54" s="97" t="s">
        <v>1046</v>
      </c>
      <c r="J54" s="99">
        <v>1</v>
      </c>
      <c r="K54" s="99" t="s">
        <v>1047</v>
      </c>
      <c r="L54" s="440">
        <v>62725</v>
      </c>
      <c r="M54" s="496"/>
      <c r="N54" s="472"/>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62" t="s">
        <v>1048</v>
      </c>
      <c r="AI54" s="405"/>
      <c r="AJ54" s="389"/>
      <c r="AK54" s="86"/>
      <c r="AL54" s="106"/>
      <c r="AM54" s="106"/>
    </row>
    <row r="55" spans="1:39" s="223" customFormat="1" ht="251.25" hidden="1" customHeight="1">
      <c r="A55" s="189">
        <v>1</v>
      </c>
      <c r="B55" s="99"/>
      <c r="C55" s="333" t="s">
        <v>17</v>
      </c>
      <c r="D55" s="147"/>
      <c r="E55" s="99"/>
      <c r="F55" s="97"/>
      <c r="G55" s="98" t="s">
        <v>220</v>
      </c>
      <c r="H55" s="96" t="s">
        <v>463</v>
      </c>
      <c r="I55" s="97" t="s">
        <v>464</v>
      </c>
      <c r="J55" s="99">
        <v>1</v>
      </c>
      <c r="K55" s="99" t="s">
        <v>465</v>
      </c>
      <c r="L55" s="441">
        <v>745051.56</v>
      </c>
      <c r="M55" s="497"/>
      <c r="N55" s="474">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63" t="s">
        <v>1056</v>
      </c>
      <c r="AI55" s="147"/>
      <c r="AJ55" s="389"/>
      <c r="AK55" s="86"/>
      <c r="AL55" s="56" t="s">
        <v>805</v>
      </c>
      <c r="AM55" s="56"/>
    </row>
    <row r="56" spans="1:39" s="223" customFormat="1" ht="207" hidden="1" customHeight="1">
      <c r="A56" s="189">
        <v>2</v>
      </c>
      <c r="B56" s="99"/>
      <c r="C56" s="333" t="s">
        <v>17</v>
      </c>
      <c r="D56" s="147"/>
      <c r="E56" s="99"/>
      <c r="F56" s="97"/>
      <c r="G56" s="98" t="s">
        <v>221</v>
      </c>
      <c r="H56" s="96" t="s">
        <v>466</v>
      </c>
      <c r="I56" s="97" t="s">
        <v>222</v>
      </c>
      <c r="J56" s="129">
        <v>1</v>
      </c>
      <c r="K56" s="147" t="s">
        <v>465</v>
      </c>
      <c r="L56" s="441">
        <v>500000</v>
      </c>
      <c r="M56" s="497"/>
      <c r="N56" s="474">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63" t="s">
        <v>1059</v>
      </c>
      <c r="AI56" s="147"/>
      <c r="AJ56" s="389"/>
      <c r="AK56" s="148"/>
      <c r="AL56" s="97" t="s">
        <v>806</v>
      </c>
      <c r="AM56" s="97"/>
    </row>
    <row r="57" spans="1:39" s="223" customFormat="1" ht="278.45" customHeight="1">
      <c r="A57" s="189">
        <v>1</v>
      </c>
      <c r="B57" s="99"/>
      <c r="C57" s="333" t="s">
        <v>19</v>
      </c>
      <c r="D57" s="147"/>
      <c r="E57" s="99"/>
      <c r="F57" s="97"/>
      <c r="G57" s="98" t="s">
        <v>229</v>
      </c>
      <c r="H57" s="96" t="s">
        <v>758</v>
      </c>
      <c r="I57" s="97" t="s">
        <v>230</v>
      </c>
      <c r="J57" s="99">
        <v>12</v>
      </c>
      <c r="K57" s="99" t="s">
        <v>182</v>
      </c>
      <c r="L57" s="442">
        <v>1200</v>
      </c>
      <c r="M57" s="128"/>
      <c r="N57" s="472">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64" t="s">
        <v>1028</v>
      </c>
      <c r="AI57" s="406"/>
      <c r="AJ57" s="389"/>
      <c r="AK57" s="86"/>
      <c r="AL57" s="110"/>
      <c r="AM57" s="110"/>
    </row>
    <row r="58" spans="1:39" s="223" customFormat="1" ht="246.6" hidden="1" customHeight="1">
      <c r="A58" s="189">
        <v>2</v>
      </c>
      <c r="B58" s="99"/>
      <c r="C58" s="333" t="s">
        <v>19</v>
      </c>
      <c r="D58" s="147"/>
      <c r="E58" s="99"/>
      <c r="F58" s="38"/>
      <c r="G58" s="98" t="s">
        <v>224</v>
      </c>
      <c r="H58" s="96" t="s">
        <v>1040</v>
      </c>
      <c r="I58" s="38" t="s">
        <v>1051</v>
      </c>
      <c r="J58" s="99">
        <v>1000</v>
      </c>
      <c r="K58" s="99" t="s">
        <v>225</v>
      </c>
      <c r="L58" s="442">
        <v>341828</v>
      </c>
      <c r="M58" s="128"/>
      <c r="N58" s="472">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57" t="s">
        <v>1031</v>
      </c>
      <c r="AI58" s="97"/>
      <c r="AJ58" s="389"/>
      <c r="AK58" s="86"/>
      <c r="AL58" s="56"/>
      <c r="AM58" s="56"/>
    </row>
    <row r="59" spans="1:39" s="223" customFormat="1" ht="198.6" customHeight="1">
      <c r="A59" s="189">
        <v>3</v>
      </c>
      <c r="B59" s="99"/>
      <c r="C59" s="333" t="s">
        <v>19</v>
      </c>
      <c r="D59" s="147"/>
      <c r="E59" s="99"/>
      <c r="F59" s="97"/>
      <c r="G59" s="98" t="s">
        <v>223</v>
      </c>
      <c r="H59" s="96" t="s">
        <v>403</v>
      </c>
      <c r="I59" s="97" t="s">
        <v>760</v>
      </c>
      <c r="J59" s="99">
        <v>1</v>
      </c>
      <c r="K59" s="99" t="s">
        <v>185</v>
      </c>
      <c r="L59" s="442">
        <v>10000</v>
      </c>
      <c r="M59" s="128"/>
      <c r="N59" s="472">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57" t="s">
        <v>1032</v>
      </c>
      <c r="AI59" s="97"/>
      <c r="AJ59" s="389"/>
      <c r="AK59" s="86"/>
      <c r="AL59" s="56"/>
      <c r="AM59" s="56"/>
    </row>
    <row r="60" spans="1:39" s="223" customFormat="1" ht="200.45" customHeight="1">
      <c r="A60" s="189">
        <v>4</v>
      </c>
      <c r="B60" s="99"/>
      <c r="C60" s="333" t="s">
        <v>19</v>
      </c>
      <c r="D60" s="147"/>
      <c r="E60" s="99"/>
      <c r="F60" s="97"/>
      <c r="G60" s="98" t="s">
        <v>226</v>
      </c>
      <c r="H60" s="96" t="s">
        <v>404</v>
      </c>
      <c r="I60" s="97" t="s">
        <v>227</v>
      </c>
      <c r="J60" s="99">
        <v>3</v>
      </c>
      <c r="K60" s="99" t="s">
        <v>182</v>
      </c>
      <c r="L60" s="442">
        <v>20000</v>
      </c>
      <c r="M60" s="128"/>
      <c r="N60" s="472">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57" t="s">
        <v>1033</v>
      </c>
      <c r="AI60" s="97"/>
      <c r="AJ60" s="389" t="s">
        <v>807</v>
      </c>
      <c r="AK60" s="86"/>
      <c r="AL60" s="56"/>
      <c r="AM60" s="56"/>
    </row>
    <row r="61" spans="1:39" ht="285" customHeight="1">
      <c r="A61" s="326">
        <v>5</v>
      </c>
      <c r="B61" s="99"/>
      <c r="C61" s="334" t="s">
        <v>19</v>
      </c>
      <c r="D61" s="147"/>
      <c r="E61" s="55"/>
      <c r="F61" s="38"/>
      <c r="G61" s="98" t="s">
        <v>231</v>
      </c>
      <c r="H61" s="149" t="s">
        <v>1049</v>
      </c>
      <c r="I61" s="38" t="s">
        <v>1050</v>
      </c>
      <c r="J61" s="13">
        <v>2</v>
      </c>
      <c r="K61" s="13" t="s">
        <v>862</v>
      </c>
      <c r="L61" s="447">
        <v>4000</v>
      </c>
      <c r="M61" s="498"/>
      <c r="N61" s="472">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65" t="s">
        <v>1034</v>
      </c>
      <c r="AI61" s="407"/>
      <c r="AJ61" s="389"/>
      <c r="AK61" s="86"/>
      <c r="AL61" s="110"/>
      <c r="AM61" s="110" t="s">
        <v>865</v>
      </c>
    </row>
    <row r="62" spans="1:39" ht="285.60000000000002" customHeight="1">
      <c r="A62" s="326">
        <v>6</v>
      </c>
      <c r="B62" s="99"/>
      <c r="C62" s="334" t="s">
        <v>19</v>
      </c>
      <c r="D62" s="147"/>
      <c r="E62" s="55"/>
      <c r="F62" s="117"/>
      <c r="G62" s="98" t="s">
        <v>866</v>
      </c>
      <c r="H62" s="51" t="s">
        <v>861</v>
      </c>
      <c r="I62" s="117" t="s">
        <v>863</v>
      </c>
      <c r="J62" s="150">
        <v>2</v>
      </c>
      <c r="K62" s="150" t="s">
        <v>864</v>
      </c>
      <c r="L62" s="447">
        <v>8000</v>
      </c>
      <c r="M62" s="498"/>
      <c r="N62" s="472">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65" t="s">
        <v>1035</v>
      </c>
      <c r="AI62" s="407"/>
      <c r="AJ62" s="389"/>
      <c r="AK62" s="86"/>
      <c r="AL62" s="110"/>
      <c r="AM62" s="110"/>
    </row>
    <row r="63" spans="1:39" ht="165" hidden="1" customHeight="1">
      <c r="A63" s="326">
        <v>1</v>
      </c>
      <c r="B63" s="99"/>
      <c r="C63" s="334" t="s">
        <v>20</v>
      </c>
      <c r="D63" s="147"/>
      <c r="E63" s="55"/>
      <c r="F63" s="97"/>
      <c r="G63" s="98" t="s">
        <v>233</v>
      </c>
      <c r="H63" s="96" t="s">
        <v>467</v>
      </c>
      <c r="I63" s="97" t="s">
        <v>468</v>
      </c>
      <c r="J63" s="14" t="s">
        <v>867</v>
      </c>
      <c r="K63" s="38" t="s">
        <v>868</v>
      </c>
      <c r="L63" s="444">
        <v>119659</v>
      </c>
      <c r="M63" s="321"/>
      <c r="N63" s="474">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66"/>
      <c r="AI63" s="408"/>
      <c r="AJ63" s="389"/>
      <c r="AK63" s="86"/>
      <c r="AL63" s="106" t="s">
        <v>808</v>
      </c>
      <c r="AM63" s="106"/>
    </row>
    <row r="64" spans="1:39" ht="180.6" hidden="1" customHeight="1">
      <c r="A64" s="326">
        <v>2</v>
      </c>
      <c r="B64" s="99"/>
      <c r="C64" s="334" t="s">
        <v>20</v>
      </c>
      <c r="D64" s="147"/>
      <c r="E64" s="55"/>
      <c r="F64" s="46" t="s">
        <v>1254</v>
      </c>
      <c r="G64" s="98" t="s">
        <v>243</v>
      </c>
      <c r="H64" s="56" t="s">
        <v>1392</v>
      </c>
      <c r="I64" s="46" t="s">
        <v>468</v>
      </c>
      <c r="J64" s="99" t="s">
        <v>469</v>
      </c>
      <c r="K64" s="94" t="s">
        <v>185</v>
      </c>
      <c r="L64" s="444">
        <f>406453.7+5000</f>
        <v>411453.7</v>
      </c>
      <c r="M64" s="321"/>
      <c r="N64" s="474">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67"/>
      <c r="AI64" s="46"/>
      <c r="AJ64" s="389"/>
      <c r="AK64" s="86"/>
      <c r="AL64" s="106" t="s">
        <v>808</v>
      </c>
      <c r="AM64" s="56"/>
    </row>
    <row r="65" spans="1:39" s="223" customFormat="1" ht="153" hidden="1" customHeight="1">
      <c r="A65" s="189">
        <v>3</v>
      </c>
      <c r="B65" s="99"/>
      <c r="C65" s="333" t="s">
        <v>20</v>
      </c>
      <c r="D65" s="147"/>
      <c r="E65" s="99"/>
      <c r="F65" s="97"/>
      <c r="G65" s="98" t="s">
        <v>234</v>
      </c>
      <c r="H65" s="96" t="s">
        <v>470</v>
      </c>
      <c r="I65" s="97" t="s">
        <v>471</v>
      </c>
      <c r="J65" s="99" t="s">
        <v>472</v>
      </c>
      <c r="K65" s="99" t="s">
        <v>473</v>
      </c>
      <c r="L65" s="440">
        <v>7200</v>
      </c>
      <c r="M65" s="496"/>
      <c r="N65" s="474">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68" t="s">
        <v>869</v>
      </c>
      <c r="AI65" s="407"/>
      <c r="AJ65" s="389"/>
      <c r="AK65" s="86"/>
      <c r="AL65" s="106" t="s">
        <v>808</v>
      </c>
      <c r="AM65" s="110"/>
    </row>
    <row r="66" spans="1:39" s="223" customFormat="1" ht="125.45" hidden="1" customHeight="1">
      <c r="A66" s="189">
        <v>4</v>
      </c>
      <c r="B66" s="99"/>
      <c r="C66" s="333" t="s">
        <v>20</v>
      </c>
      <c r="D66" s="147"/>
      <c r="E66" s="99"/>
      <c r="F66" s="97"/>
      <c r="G66" s="98" t="s">
        <v>248</v>
      </c>
      <c r="H66" s="96" t="s">
        <v>474</v>
      </c>
      <c r="I66" s="97" t="s">
        <v>475</v>
      </c>
      <c r="J66" s="99" t="s">
        <v>469</v>
      </c>
      <c r="K66" s="99" t="s">
        <v>185</v>
      </c>
      <c r="L66" s="444">
        <v>1469870.68</v>
      </c>
      <c r="M66" s="321"/>
      <c r="N66" s="474">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389"/>
      <c r="AK66" s="86"/>
      <c r="AL66" s="56" t="s">
        <v>808</v>
      </c>
      <c r="AM66" s="56"/>
    </row>
    <row r="67" spans="1:39" ht="249.75" hidden="1" customHeight="1">
      <c r="A67" s="326">
        <v>5</v>
      </c>
      <c r="B67" s="99"/>
      <c r="C67" s="334" t="s">
        <v>20</v>
      </c>
      <c r="D67" s="147"/>
      <c r="E67" s="55"/>
      <c r="F67" s="46"/>
      <c r="G67" s="84" t="s">
        <v>476</v>
      </c>
      <c r="H67" s="56" t="s">
        <v>477</v>
      </c>
      <c r="I67" s="46" t="s">
        <v>478</v>
      </c>
      <c r="J67" s="99">
        <v>247</v>
      </c>
      <c r="K67" s="99" t="s">
        <v>487</v>
      </c>
      <c r="L67" s="444">
        <v>23999983.699999999</v>
      </c>
      <c r="M67" s="321"/>
      <c r="N67" s="474">
        <v>15598762</v>
      </c>
      <c r="O67" s="55" t="s">
        <v>11</v>
      </c>
      <c r="P67" s="190" t="s">
        <v>14</v>
      </c>
      <c r="Q67" s="99"/>
      <c r="R67" s="118">
        <v>46022</v>
      </c>
      <c r="S67" s="118">
        <v>46081</v>
      </c>
      <c r="T67" s="118">
        <v>46142</v>
      </c>
      <c r="U67" s="99"/>
      <c r="V67" s="99"/>
      <c r="W67" s="99"/>
      <c r="X67" s="94" t="s">
        <v>1300</v>
      </c>
      <c r="Y67" s="55" t="s">
        <v>1308</v>
      </c>
      <c r="Z67" s="46"/>
      <c r="AA67" s="58" t="s">
        <v>1216</v>
      </c>
      <c r="AB67" s="59">
        <v>45772</v>
      </c>
      <c r="AC67" s="59">
        <v>46137</v>
      </c>
      <c r="AD67" s="59">
        <v>46137</v>
      </c>
      <c r="AE67" s="59">
        <v>46502</v>
      </c>
      <c r="AF67" s="55"/>
      <c r="AG67" s="99">
        <v>23647</v>
      </c>
      <c r="AH67" s="203" t="s">
        <v>870</v>
      </c>
      <c r="AI67" s="46"/>
      <c r="AJ67" s="389"/>
      <c r="AK67" s="86"/>
      <c r="AL67" s="56" t="s">
        <v>1217</v>
      </c>
      <c r="AM67" s="56"/>
    </row>
    <row r="68" spans="1:39" ht="199.15" hidden="1" customHeight="1">
      <c r="A68" s="326">
        <v>7</v>
      </c>
      <c r="B68" s="99"/>
      <c r="C68" s="334" t="s">
        <v>20</v>
      </c>
      <c r="D68" s="147"/>
      <c r="E68" s="55"/>
      <c r="F68" s="97"/>
      <c r="G68" s="98" t="s">
        <v>245</v>
      </c>
      <c r="H68" s="96" t="s">
        <v>479</v>
      </c>
      <c r="I68" s="97" t="s">
        <v>480</v>
      </c>
      <c r="J68" s="99">
        <v>62</v>
      </c>
      <c r="K68" s="99" t="s">
        <v>487</v>
      </c>
      <c r="L68" s="444">
        <v>3113601</v>
      </c>
      <c r="M68" s="321"/>
      <c r="N68" s="474">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389" t="s">
        <v>807</v>
      </c>
      <c r="AK68" s="86"/>
      <c r="AL68" s="56" t="s">
        <v>808</v>
      </c>
      <c r="AM68" s="56" t="s">
        <v>877</v>
      </c>
    </row>
    <row r="69" spans="1:39" ht="257.45" hidden="1" customHeight="1">
      <c r="A69" s="326">
        <v>9</v>
      </c>
      <c r="B69" s="99"/>
      <c r="C69" s="334" t="s">
        <v>20</v>
      </c>
      <c r="D69" s="147"/>
      <c r="E69" s="55"/>
      <c r="F69" s="46"/>
      <c r="G69" s="84" t="s">
        <v>482</v>
      </c>
      <c r="H69" s="56" t="s">
        <v>481</v>
      </c>
      <c r="I69" s="46" t="s">
        <v>480</v>
      </c>
      <c r="J69" s="94">
        <v>43</v>
      </c>
      <c r="K69" s="99" t="s">
        <v>487</v>
      </c>
      <c r="L69" s="443">
        <v>2359329</v>
      </c>
      <c r="M69" s="133"/>
      <c r="N69" s="474">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389"/>
      <c r="AK69" s="86"/>
      <c r="AL69" s="56" t="s">
        <v>878</v>
      </c>
      <c r="AM69" s="56" t="s">
        <v>877</v>
      </c>
    </row>
    <row r="70" spans="1:39" ht="197.45" hidden="1" customHeight="1">
      <c r="A70" s="326">
        <v>10</v>
      </c>
      <c r="B70" s="99"/>
      <c r="C70" s="334" t="s">
        <v>20</v>
      </c>
      <c r="D70" s="147"/>
      <c r="E70" s="55"/>
      <c r="F70" s="46"/>
      <c r="G70" s="98" t="s">
        <v>246</v>
      </c>
      <c r="H70" s="56" t="s">
        <v>483</v>
      </c>
      <c r="I70" s="46" t="s">
        <v>480</v>
      </c>
      <c r="J70" s="94">
        <v>43</v>
      </c>
      <c r="K70" s="99" t="s">
        <v>487</v>
      </c>
      <c r="L70" s="443">
        <v>2296111</v>
      </c>
      <c r="M70" s="133"/>
      <c r="N70" s="474">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389"/>
      <c r="AK70" s="86"/>
      <c r="AL70" s="56" t="s">
        <v>878</v>
      </c>
      <c r="AM70" s="56" t="s">
        <v>877</v>
      </c>
    </row>
    <row r="71" spans="1:39" ht="291.60000000000002" hidden="1" customHeight="1">
      <c r="A71" s="326">
        <v>11</v>
      </c>
      <c r="B71" s="99"/>
      <c r="C71" s="334" t="s">
        <v>20</v>
      </c>
      <c r="D71" s="147"/>
      <c r="E71" s="55"/>
      <c r="F71" s="46"/>
      <c r="G71" s="84" t="s">
        <v>484</v>
      </c>
      <c r="H71" s="56" t="s">
        <v>485</v>
      </c>
      <c r="I71" s="46" t="s">
        <v>480</v>
      </c>
      <c r="J71" s="99">
        <v>236</v>
      </c>
      <c r="K71" s="99" t="s">
        <v>487</v>
      </c>
      <c r="L71" s="444">
        <v>19147949.16</v>
      </c>
      <c r="M71" s="321"/>
      <c r="N71" s="474">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69" t="s">
        <v>879</v>
      </c>
      <c r="AI71" s="409"/>
      <c r="AJ71" s="389"/>
      <c r="AK71" s="86"/>
      <c r="AL71" s="56" t="s">
        <v>1224</v>
      </c>
      <c r="AM71" s="56" t="s">
        <v>877</v>
      </c>
    </row>
    <row r="72" spans="1:39" ht="235.5" hidden="1" customHeight="1">
      <c r="A72" s="326">
        <v>13</v>
      </c>
      <c r="B72" s="99"/>
      <c r="C72" s="334" t="s">
        <v>20</v>
      </c>
      <c r="D72" s="147"/>
      <c r="E72" s="55"/>
      <c r="F72" s="46"/>
      <c r="G72" s="98" t="s">
        <v>235</v>
      </c>
      <c r="H72" s="96" t="s">
        <v>880</v>
      </c>
      <c r="I72" s="46" t="s">
        <v>486</v>
      </c>
      <c r="J72" s="99">
        <v>28</v>
      </c>
      <c r="K72" s="99" t="s">
        <v>487</v>
      </c>
      <c r="L72" s="444">
        <v>3291886</v>
      </c>
      <c r="M72" s="321"/>
      <c r="N72" s="474">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389"/>
      <c r="AK72" s="86"/>
      <c r="AL72" s="56" t="s">
        <v>1225</v>
      </c>
      <c r="AM72" s="56" t="s">
        <v>881</v>
      </c>
    </row>
    <row r="73" spans="1:39" s="223" customFormat="1" ht="127.9" hidden="1" customHeight="1">
      <c r="A73" s="189">
        <v>14</v>
      </c>
      <c r="B73" s="99"/>
      <c r="C73" s="333" t="s">
        <v>20</v>
      </c>
      <c r="D73" s="147"/>
      <c r="E73" s="99"/>
      <c r="F73" s="97"/>
      <c r="G73" s="98" t="s">
        <v>247</v>
      </c>
      <c r="H73" s="96" t="s">
        <v>488</v>
      </c>
      <c r="I73" s="97" t="s">
        <v>489</v>
      </c>
      <c r="J73" s="99" t="s">
        <v>490</v>
      </c>
      <c r="K73" s="99" t="s">
        <v>185</v>
      </c>
      <c r="L73" s="444">
        <v>119331</v>
      </c>
      <c r="M73" s="321"/>
      <c r="N73" s="474">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389"/>
      <c r="AK73" s="86"/>
      <c r="AL73" s="56" t="s">
        <v>809</v>
      </c>
      <c r="AM73" s="56"/>
    </row>
    <row r="74" spans="1:39" ht="227.45" hidden="1" customHeight="1">
      <c r="A74" s="326">
        <v>15</v>
      </c>
      <c r="B74" s="99"/>
      <c r="C74" s="334" t="s">
        <v>20</v>
      </c>
      <c r="D74" s="147"/>
      <c r="E74" s="55"/>
      <c r="F74" s="97"/>
      <c r="G74" s="84" t="s">
        <v>491</v>
      </c>
      <c r="H74" s="96" t="s">
        <v>492</v>
      </c>
      <c r="I74" s="97" t="s">
        <v>244</v>
      </c>
      <c r="J74" s="99">
        <v>12</v>
      </c>
      <c r="K74" s="99" t="s">
        <v>182</v>
      </c>
      <c r="L74" s="444">
        <v>25585.11</v>
      </c>
      <c r="M74" s="321"/>
      <c r="N74" s="474">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389"/>
      <c r="AK74" s="86"/>
      <c r="AL74" s="56" t="s">
        <v>810</v>
      </c>
      <c r="AM74" s="56" t="s">
        <v>882</v>
      </c>
    </row>
    <row r="75" spans="1:39" s="223" customFormat="1" ht="159" hidden="1" customHeight="1">
      <c r="A75" s="189">
        <v>17</v>
      </c>
      <c r="B75" s="99"/>
      <c r="C75" s="333" t="s">
        <v>20</v>
      </c>
      <c r="D75" s="147"/>
      <c r="E75" s="99"/>
      <c r="F75" s="97"/>
      <c r="G75" s="98" t="s">
        <v>694</v>
      </c>
      <c r="H75" s="96" t="s">
        <v>493</v>
      </c>
      <c r="I75" s="97" t="s">
        <v>494</v>
      </c>
      <c r="J75" s="99" t="s">
        <v>490</v>
      </c>
      <c r="K75" s="99" t="s">
        <v>185</v>
      </c>
      <c r="L75" s="444">
        <v>20950</v>
      </c>
      <c r="M75" s="321"/>
      <c r="N75" s="474">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389"/>
      <c r="AK75" s="86"/>
      <c r="AL75" s="56" t="s">
        <v>811</v>
      </c>
      <c r="AM75" s="56"/>
    </row>
    <row r="76" spans="1:39" s="223" customFormat="1" ht="201" hidden="1" customHeight="1">
      <c r="A76" s="189">
        <v>18</v>
      </c>
      <c r="B76" s="99"/>
      <c r="C76" s="333" t="s">
        <v>20</v>
      </c>
      <c r="D76" s="147"/>
      <c r="E76" s="99"/>
      <c r="F76" s="97"/>
      <c r="G76" s="98" t="s">
        <v>695</v>
      </c>
      <c r="H76" s="96" t="s">
        <v>495</v>
      </c>
      <c r="I76" s="97" t="s">
        <v>496</v>
      </c>
      <c r="J76" s="99" t="s">
        <v>490</v>
      </c>
      <c r="K76" s="99" t="s">
        <v>185</v>
      </c>
      <c r="L76" s="444">
        <v>20413</v>
      </c>
      <c r="M76" s="321"/>
      <c r="N76" s="474">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389"/>
      <c r="AK76" s="86"/>
      <c r="AL76" s="56" t="s">
        <v>811</v>
      </c>
      <c r="AM76" s="56"/>
    </row>
    <row r="77" spans="1:39" s="223" customFormat="1" ht="150" hidden="1" customHeight="1">
      <c r="A77" s="189">
        <v>19</v>
      </c>
      <c r="B77" s="99"/>
      <c r="C77" s="333" t="s">
        <v>20</v>
      </c>
      <c r="D77" s="147"/>
      <c r="E77" s="99"/>
      <c r="F77" s="97"/>
      <c r="G77" s="98" t="s">
        <v>238</v>
      </c>
      <c r="H77" s="96" t="s">
        <v>497</v>
      </c>
      <c r="I77" s="97" t="s">
        <v>498</v>
      </c>
      <c r="J77" s="99">
        <v>2</v>
      </c>
      <c r="K77" s="99" t="s">
        <v>499</v>
      </c>
      <c r="L77" s="448">
        <v>13319</v>
      </c>
      <c r="M77" s="321"/>
      <c r="N77" s="474">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389"/>
      <c r="AK77" s="86"/>
      <c r="AL77" s="56" t="s">
        <v>1243</v>
      </c>
      <c r="AM77" s="56"/>
    </row>
    <row r="78" spans="1:39" s="223" customFormat="1" ht="147.6" hidden="1" customHeight="1">
      <c r="A78" s="189">
        <v>20</v>
      </c>
      <c r="B78" s="99"/>
      <c r="C78" s="333" t="s">
        <v>20</v>
      </c>
      <c r="D78" s="147"/>
      <c r="E78" s="99"/>
      <c r="F78" s="97"/>
      <c r="G78" s="98" t="s">
        <v>241</v>
      </c>
      <c r="H78" s="96" t="s">
        <v>500</v>
      </c>
      <c r="I78" s="97" t="s">
        <v>498</v>
      </c>
      <c r="J78" s="99">
        <v>2</v>
      </c>
      <c r="K78" s="99" t="s">
        <v>501</v>
      </c>
      <c r="L78" s="448">
        <v>43642</v>
      </c>
      <c r="M78" s="321"/>
      <c r="N78" s="474">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17">
        <v>46677</v>
      </c>
      <c r="AG78" s="99">
        <v>3417</v>
      </c>
      <c r="AH78" s="370"/>
      <c r="AI78" s="410"/>
      <c r="AJ78" s="389"/>
      <c r="AK78" s="86"/>
      <c r="AL78" s="134" t="s">
        <v>812</v>
      </c>
      <c r="AM78" s="134"/>
    </row>
    <row r="79" spans="1:39" s="223" customFormat="1" ht="141.6" hidden="1" customHeight="1">
      <c r="A79" s="189">
        <v>21</v>
      </c>
      <c r="B79" s="99"/>
      <c r="C79" s="333" t="s">
        <v>20</v>
      </c>
      <c r="D79" s="147"/>
      <c r="E79" s="99"/>
      <c r="F79" s="97"/>
      <c r="G79" s="98" t="s">
        <v>240</v>
      </c>
      <c r="H79" s="96" t="s">
        <v>502</v>
      </c>
      <c r="I79" s="97" t="s">
        <v>239</v>
      </c>
      <c r="J79" s="99">
        <v>2</v>
      </c>
      <c r="K79" s="99" t="s">
        <v>501</v>
      </c>
      <c r="L79" s="448">
        <v>40316</v>
      </c>
      <c r="M79" s="321"/>
      <c r="N79" s="474">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389"/>
      <c r="AK79" s="86"/>
      <c r="AL79" s="56" t="s">
        <v>1244</v>
      </c>
      <c r="AM79" s="56"/>
    </row>
    <row r="80" spans="1:39" s="223" customFormat="1" ht="133.9" hidden="1" customHeight="1">
      <c r="A80" s="189">
        <v>22</v>
      </c>
      <c r="B80" s="99"/>
      <c r="C80" s="333" t="s">
        <v>20</v>
      </c>
      <c r="D80" s="147"/>
      <c r="E80" s="99"/>
      <c r="F80" s="97"/>
      <c r="G80" s="98" t="s">
        <v>242</v>
      </c>
      <c r="H80" s="96" t="s">
        <v>503</v>
      </c>
      <c r="I80" s="97" t="s">
        <v>498</v>
      </c>
      <c r="J80" s="99">
        <v>2</v>
      </c>
      <c r="K80" s="99" t="s">
        <v>501</v>
      </c>
      <c r="L80" s="448">
        <v>33261</v>
      </c>
      <c r="M80" s="321"/>
      <c r="N80" s="474">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389"/>
      <c r="AK80" s="86"/>
      <c r="AL80" s="56" t="s">
        <v>812</v>
      </c>
      <c r="AM80" s="56"/>
    </row>
    <row r="81" spans="1:39" ht="195" hidden="1" customHeight="1">
      <c r="A81" s="326">
        <v>23</v>
      </c>
      <c r="B81" s="99"/>
      <c r="C81" s="334" t="s">
        <v>20</v>
      </c>
      <c r="D81" s="147"/>
      <c r="E81" s="55"/>
      <c r="F81" s="46"/>
      <c r="G81" s="84" t="s">
        <v>1232</v>
      </c>
      <c r="H81" s="56" t="s">
        <v>504</v>
      </c>
      <c r="I81" s="46" t="s">
        <v>237</v>
      </c>
      <c r="J81" s="99">
        <v>18</v>
      </c>
      <c r="K81" s="99" t="s">
        <v>883</v>
      </c>
      <c r="L81" s="448">
        <v>3661643</v>
      </c>
      <c r="M81" s="407"/>
      <c r="N81" s="474">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389"/>
      <c r="AK81" s="86"/>
      <c r="AL81" s="56" t="s">
        <v>813</v>
      </c>
      <c r="AM81" s="56" t="s">
        <v>884</v>
      </c>
    </row>
    <row r="82" spans="1:39" ht="195" hidden="1" customHeight="1">
      <c r="A82" s="326">
        <v>26</v>
      </c>
      <c r="B82" s="99"/>
      <c r="C82" s="334" t="s">
        <v>20</v>
      </c>
      <c r="D82" s="147"/>
      <c r="E82" s="55"/>
      <c r="F82" s="46"/>
      <c r="G82" s="84"/>
      <c r="H82" s="56" t="s">
        <v>1233</v>
      </c>
      <c r="I82" s="46" t="s">
        <v>237</v>
      </c>
      <c r="J82" s="99">
        <v>75</v>
      </c>
      <c r="K82" s="99" t="s">
        <v>883</v>
      </c>
      <c r="L82" s="448">
        <v>7200000</v>
      </c>
      <c r="M82" s="407"/>
      <c r="N82" s="474"/>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389"/>
      <c r="AK82" s="86"/>
      <c r="AL82" s="56"/>
      <c r="AM82" s="56"/>
    </row>
    <row r="83" spans="1:39" ht="279" hidden="1" customHeight="1">
      <c r="A83" s="189">
        <v>27</v>
      </c>
      <c r="B83" s="99"/>
      <c r="C83" s="334" t="s">
        <v>20</v>
      </c>
      <c r="D83" s="147"/>
      <c r="E83" s="55"/>
      <c r="F83" s="46"/>
      <c r="G83" s="98" t="s">
        <v>236</v>
      </c>
      <c r="H83" s="96" t="s">
        <v>1235</v>
      </c>
      <c r="I83" s="46" t="s">
        <v>1296</v>
      </c>
      <c r="J83" s="99">
        <v>4</v>
      </c>
      <c r="K83" s="99" t="s">
        <v>883</v>
      </c>
      <c r="L83" s="320">
        <v>371974.56</v>
      </c>
      <c r="M83" s="321"/>
      <c r="N83" s="474"/>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389"/>
      <c r="AK83" s="86"/>
      <c r="AL83" s="56"/>
      <c r="AM83" s="110"/>
    </row>
    <row r="84" spans="1:39" ht="282" hidden="1" customHeight="1">
      <c r="A84" s="189">
        <v>28</v>
      </c>
      <c r="B84" s="99"/>
      <c r="C84" s="334" t="s">
        <v>20</v>
      </c>
      <c r="D84" s="147"/>
      <c r="E84" s="55"/>
      <c r="F84" s="46"/>
      <c r="G84" s="98"/>
      <c r="H84" s="96" t="s">
        <v>1236</v>
      </c>
      <c r="I84" s="46" t="s">
        <v>1296</v>
      </c>
      <c r="J84" s="99">
        <v>6</v>
      </c>
      <c r="K84" s="99" t="s">
        <v>883</v>
      </c>
      <c r="L84" s="446">
        <v>557961.84</v>
      </c>
      <c r="M84" s="321"/>
      <c r="N84" s="474"/>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389"/>
      <c r="AK84" s="86"/>
      <c r="AL84" s="56"/>
      <c r="AM84" s="110"/>
    </row>
    <row r="85" spans="1:39" s="223" customFormat="1" ht="210" hidden="1" customHeight="1">
      <c r="A85" s="189">
        <v>1</v>
      </c>
      <c r="B85" s="99"/>
      <c r="C85" s="333" t="s">
        <v>21</v>
      </c>
      <c r="D85" s="147"/>
      <c r="E85" s="99"/>
      <c r="F85" s="97"/>
      <c r="G85" s="98" t="s">
        <v>251</v>
      </c>
      <c r="H85" s="96" t="s">
        <v>505</v>
      </c>
      <c r="I85" s="97" t="s">
        <v>506</v>
      </c>
      <c r="J85" s="99">
        <v>12</v>
      </c>
      <c r="K85" s="99" t="s">
        <v>182</v>
      </c>
      <c r="L85" s="440">
        <v>47028</v>
      </c>
      <c r="M85" s="496"/>
      <c r="N85" s="474">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389"/>
      <c r="AK85" s="86"/>
      <c r="AL85" s="56" t="s">
        <v>814</v>
      </c>
      <c r="AM85" s="56"/>
    </row>
    <row r="86" spans="1:39" s="223" customFormat="1" ht="127.9" hidden="1" customHeight="1">
      <c r="A86" s="189">
        <v>3</v>
      </c>
      <c r="B86" s="99"/>
      <c r="C86" s="333" t="s">
        <v>21</v>
      </c>
      <c r="D86" s="147"/>
      <c r="E86" s="99"/>
      <c r="F86" s="97"/>
      <c r="G86" s="98" t="s">
        <v>266</v>
      </c>
      <c r="H86" s="96" t="s">
        <v>507</v>
      </c>
      <c r="I86" s="97" t="s">
        <v>508</v>
      </c>
      <c r="J86" s="99">
        <v>12</v>
      </c>
      <c r="K86" s="99" t="s">
        <v>182</v>
      </c>
      <c r="L86" s="440">
        <v>349562</v>
      </c>
      <c r="M86" s="496"/>
      <c r="N86" s="474">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57"/>
      <c r="AI86" s="97"/>
      <c r="AJ86" s="389"/>
      <c r="AK86" s="86"/>
      <c r="AL86" s="56" t="s">
        <v>814</v>
      </c>
      <c r="AM86" s="56"/>
    </row>
    <row r="87" spans="1:39" s="223" customFormat="1" ht="114.6" hidden="1" customHeight="1">
      <c r="A87" s="189">
        <v>5</v>
      </c>
      <c r="B87" s="99"/>
      <c r="C87" s="333" t="s">
        <v>21</v>
      </c>
      <c r="D87" s="147"/>
      <c r="E87" s="99"/>
      <c r="F87" s="97"/>
      <c r="G87" s="98" t="s">
        <v>267</v>
      </c>
      <c r="H87" s="96" t="s">
        <v>509</v>
      </c>
      <c r="I87" s="97" t="s">
        <v>508</v>
      </c>
      <c r="J87" s="99">
        <v>12</v>
      </c>
      <c r="K87" s="99" t="s">
        <v>182</v>
      </c>
      <c r="L87" s="440">
        <v>18516</v>
      </c>
      <c r="M87" s="496"/>
      <c r="N87" s="474">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57"/>
      <c r="AI87" s="97"/>
      <c r="AJ87" s="389"/>
      <c r="AK87" s="86"/>
      <c r="AL87" s="56" t="s">
        <v>814</v>
      </c>
      <c r="AM87" s="56"/>
    </row>
    <row r="88" spans="1:39" s="223" customFormat="1" ht="144.94999999999999" hidden="1" customHeight="1">
      <c r="A88" s="189">
        <v>8</v>
      </c>
      <c r="B88" s="99"/>
      <c r="C88" s="333" t="s">
        <v>21</v>
      </c>
      <c r="D88" s="147"/>
      <c r="E88" s="99"/>
      <c r="F88" s="97"/>
      <c r="G88" s="98" t="s">
        <v>260</v>
      </c>
      <c r="H88" s="96" t="s">
        <v>510</v>
      </c>
      <c r="I88" s="97" t="s">
        <v>250</v>
      </c>
      <c r="J88" s="99">
        <v>12</v>
      </c>
      <c r="K88" s="99" t="s">
        <v>182</v>
      </c>
      <c r="L88" s="440">
        <v>171305</v>
      </c>
      <c r="M88" s="496"/>
      <c r="N88" s="474">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57"/>
      <c r="AI88" s="97"/>
      <c r="AJ88" s="389"/>
      <c r="AK88" s="86"/>
      <c r="AL88" s="56" t="s">
        <v>814</v>
      </c>
      <c r="AM88" s="56"/>
    </row>
    <row r="89" spans="1:39" s="223" customFormat="1" ht="264.95" hidden="1" customHeight="1">
      <c r="A89" s="189">
        <v>9</v>
      </c>
      <c r="B89" s="99"/>
      <c r="C89" s="333" t="s">
        <v>21</v>
      </c>
      <c r="D89" s="147"/>
      <c r="E89" s="99"/>
      <c r="F89" s="97"/>
      <c r="G89" s="98" t="s">
        <v>249</v>
      </c>
      <c r="H89" s="96" t="s">
        <v>511</v>
      </c>
      <c r="I89" s="97" t="s">
        <v>250</v>
      </c>
      <c r="J89" s="99">
        <v>12</v>
      </c>
      <c r="K89" s="99" t="s">
        <v>182</v>
      </c>
      <c r="L89" s="440">
        <v>131600</v>
      </c>
      <c r="M89" s="496"/>
      <c r="N89" s="474">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57"/>
      <c r="AI89" s="97"/>
      <c r="AJ89" s="389"/>
      <c r="AK89" s="86"/>
      <c r="AL89" s="56" t="s">
        <v>814</v>
      </c>
      <c r="AM89" s="56"/>
    </row>
    <row r="90" spans="1:39" s="223" customFormat="1" ht="327" hidden="1" customHeight="1">
      <c r="A90" s="189">
        <v>10</v>
      </c>
      <c r="B90" s="99"/>
      <c r="C90" s="333" t="s">
        <v>21</v>
      </c>
      <c r="D90" s="147"/>
      <c r="E90" s="99"/>
      <c r="F90" s="97"/>
      <c r="G90" s="98" t="s">
        <v>263</v>
      </c>
      <c r="H90" s="96" t="s">
        <v>512</v>
      </c>
      <c r="I90" s="97" t="s">
        <v>513</v>
      </c>
      <c r="J90" s="99">
        <v>12</v>
      </c>
      <c r="K90" s="99" t="s">
        <v>182</v>
      </c>
      <c r="L90" s="440">
        <v>59560</v>
      </c>
      <c r="M90" s="496"/>
      <c r="N90" s="474">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57"/>
      <c r="AI90" s="97"/>
      <c r="AJ90" s="389"/>
      <c r="AK90" s="86"/>
      <c r="AL90" s="56" t="s">
        <v>814</v>
      </c>
      <c r="AM90" s="56"/>
    </row>
    <row r="91" spans="1:39" s="223" customFormat="1" ht="326.25" hidden="1" customHeight="1">
      <c r="A91" s="189">
        <v>11</v>
      </c>
      <c r="B91" s="99"/>
      <c r="C91" s="333" t="s">
        <v>21</v>
      </c>
      <c r="D91" s="147"/>
      <c r="E91" s="99"/>
      <c r="F91" s="97"/>
      <c r="G91" s="98" t="s">
        <v>261</v>
      </c>
      <c r="H91" s="96" t="s">
        <v>514</v>
      </c>
      <c r="I91" s="97" t="s">
        <v>364</v>
      </c>
      <c r="J91" s="99">
        <v>12</v>
      </c>
      <c r="K91" s="99" t="s">
        <v>182</v>
      </c>
      <c r="L91" s="440">
        <v>79667</v>
      </c>
      <c r="M91" s="496"/>
      <c r="N91" s="474">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57"/>
      <c r="AI91" s="97"/>
      <c r="AJ91" s="389"/>
      <c r="AK91" s="86"/>
      <c r="AL91" s="56" t="s">
        <v>814</v>
      </c>
      <c r="AM91" s="56"/>
    </row>
    <row r="92" spans="1:39" s="223" customFormat="1" ht="315.75" hidden="1" customHeight="1">
      <c r="A92" s="189">
        <v>12</v>
      </c>
      <c r="B92" s="99"/>
      <c r="C92" s="333" t="s">
        <v>21</v>
      </c>
      <c r="D92" s="147"/>
      <c r="E92" s="99"/>
      <c r="F92" s="97"/>
      <c r="G92" s="98" t="s">
        <v>262</v>
      </c>
      <c r="H92" s="96" t="s">
        <v>515</v>
      </c>
      <c r="I92" s="97" t="s">
        <v>365</v>
      </c>
      <c r="J92" s="99">
        <v>12</v>
      </c>
      <c r="K92" s="99" t="s">
        <v>182</v>
      </c>
      <c r="L92" s="440">
        <v>36479</v>
      </c>
      <c r="M92" s="496"/>
      <c r="N92" s="474">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57"/>
      <c r="AI92" s="97"/>
      <c r="AJ92" s="389"/>
      <c r="AK92" s="86"/>
      <c r="AL92" s="56" t="s">
        <v>814</v>
      </c>
      <c r="AM92" s="56"/>
    </row>
    <row r="93" spans="1:39" s="223" customFormat="1" ht="298.5" hidden="1" customHeight="1">
      <c r="A93" s="189">
        <v>13</v>
      </c>
      <c r="B93" s="99"/>
      <c r="C93" s="333" t="s">
        <v>21</v>
      </c>
      <c r="D93" s="147"/>
      <c r="E93" s="99"/>
      <c r="F93" s="97"/>
      <c r="G93" s="98" t="s">
        <v>264</v>
      </c>
      <c r="H93" s="96" t="s">
        <v>516</v>
      </c>
      <c r="I93" s="97" t="s">
        <v>366</v>
      </c>
      <c r="J93" s="99">
        <v>12</v>
      </c>
      <c r="K93" s="99" t="s">
        <v>182</v>
      </c>
      <c r="L93" s="440">
        <v>36958</v>
      </c>
      <c r="M93" s="496"/>
      <c r="N93" s="474">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57"/>
      <c r="AI93" s="97"/>
      <c r="AJ93" s="389"/>
      <c r="AK93" s="86"/>
      <c r="AL93" s="56" t="s">
        <v>814</v>
      </c>
      <c r="AM93" s="56"/>
    </row>
    <row r="94" spans="1:39" ht="300" hidden="1" customHeight="1">
      <c r="A94" s="326">
        <v>15</v>
      </c>
      <c r="B94" s="99"/>
      <c r="C94" s="334" t="s">
        <v>21</v>
      </c>
      <c r="D94" s="147"/>
      <c r="E94" s="55"/>
      <c r="F94" s="97"/>
      <c r="G94" s="98" t="s">
        <v>885</v>
      </c>
      <c r="H94" s="96" t="s">
        <v>886</v>
      </c>
      <c r="I94" s="97" t="s">
        <v>252</v>
      </c>
      <c r="J94" s="99">
        <v>12</v>
      </c>
      <c r="K94" s="99" t="s">
        <v>182</v>
      </c>
      <c r="L94" s="440">
        <v>19904</v>
      </c>
      <c r="M94" s="496"/>
      <c r="N94" s="474">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67"/>
      <c r="AI94" s="46"/>
      <c r="AJ94" s="389"/>
      <c r="AK94" s="86"/>
      <c r="AL94" s="56" t="s">
        <v>815</v>
      </c>
      <c r="AM94" s="56"/>
    </row>
    <row r="95" spans="1:39" ht="228" hidden="1" customHeight="1">
      <c r="A95" s="326">
        <v>16</v>
      </c>
      <c r="B95" s="99"/>
      <c r="C95" s="334" t="s">
        <v>21</v>
      </c>
      <c r="D95" s="147"/>
      <c r="E95" s="55"/>
      <c r="F95" s="97"/>
      <c r="G95" s="98" t="s">
        <v>887</v>
      </c>
      <c r="H95" s="96" t="s">
        <v>890</v>
      </c>
      <c r="I95" s="97" t="s">
        <v>888</v>
      </c>
      <c r="J95" s="99">
        <v>12</v>
      </c>
      <c r="K95" s="99" t="s">
        <v>182</v>
      </c>
      <c r="L95" s="440">
        <v>27498</v>
      </c>
      <c r="M95" s="496"/>
      <c r="N95" s="474">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67"/>
      <c r="AI95" s="46"/>
      <c r="AJ95" s="389"/>
      <c r="AK95" s="86"/>
      <c r="AL95" s="56" t="s">
        <v>1330</v>
      </c>
      <c r="AM95" s="56"/>
    </row>
    <row r="96" spans="1:39" ht="228.6" hidden="1" customHeight="1">
      <c r="A96" s="326">
        <v>17</v>
      </c>
      <c r="B96" s="99"/>
      <c r="C96" s="334" t="s">
        <v>21</v>
      </c>
      <c r="D96" s="147"/>
      <c r="E96" s="55"/>
      <c r="F96" s="46"/>
      <c r="G96" s="98" t="s">
        <v>889</v>
      </c>
      <c r="H96" s="56" t="s">
        <v>891</v>
      </c>
      <c r="I96" s="46" t="s">
        <v>892</v>
      </c>
      <c r="J96" s="99">
        <v>12</v>
      </c>
      <c r="K96" s="99" t="s">
        <v>182</v>
      </c>
      <c r="L96" s="446">
        <v>13244</v>
      </c>
      <c r="M96" s="321"/>
      <c r="N96" s="474">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71"/>
      <c r="AI96" s="102"/>
      <c r="AJ96" s="389"/>
      <c r="AK96" s="86"/>
      <c r="AL96" s="56" t="s">
        <v>816</v>
      </c>
      <c r="AM96" s="102"/>
    </row>
    <row r="97" spans="1:41" ht="204" hidden="1" customHeight="1">
      <c r="A97" s="326">
        <v>18</v>
      </c>
      <c r="B97" s="99"/>
      <c r="C97" s="334" t="s">
        <v>21</v>
      </c>
      <c r="D97" s="147"/>
      <c r="E97" s="55"/>
      <c r="F97" s="46"/>
      <c r="G97" s="98" t="s">
        <v>253</v>
      </c>
      <c r="H97" s="56" t="s">
        <v>517</v>
      </c>
      <c r="I97" s="46" t="s">
        <v>518</v>
      </c>
      <c r="J97" s="99">
        <v>12</v>
      </c>
      <c r="K97" s="99" t="s">
        <v>182</v>
      </c>
      <c r="L97" s="446">
        <v>136940</v>
      </c>
      <c r="M97" s="321"/>
      <c r="N97" s="474">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67"/>
      <c r="AI97" s="46"/>
      <c r="AJ97" s="389"/>
      <c r="AK97" s="86"/>
      <c r="AL97" s="56" t="s">
        <v>817</v>
      </c>
      <c r="AM97" s="56"/>
    </row>
    <row r="98" spans="1:41" ht="231" hidden="1" customHeight="1">
      <c r="A98" s="326">
        <v>19</v>
      </c>
      <c r="B98" s="99"/>
      <c r="C98" s="334" t="s">
        <v>21</v>
      </c>
      <c r="D98" s="147"/>
      <c r="E98" s="55"/>
      <c r="F98" s="46"/>
      <c r="G98" s="98" t="s">
        <v>254</v>
      </c>
      <c r="H98" s="56" t="s">
        <v>519</v>
      </c>
      <c r="I98" s="46" t="s">
        <v>520</v>
      </c>
      <c r="J98" s="99">
        <v>12</v>
      </c>
      <c r="K98" s="99" t="s">
        <v>182</v>
      </c>
      <c r="L98" s="446">
        <v>99319</v>
      </c>
      <c r="M98" s="321"/>
      <c r="N98" s="474">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67"/>
      <c r="AI98" s="46"/>
      <c r="AJ98" s="389"/>
      <c r="AK98" s="86"/>
      <c r="AL98" s="56" t="s">
        <v>818</v>
      </c>
      <c r="AM98" s="56"/>
    </row>
    <row r="99" spans="1:41" ht="214.5" hidden="1" customHeight="1">
      <c r="A99" s="326">
        <v>20</v>
      </c>
      <c r="B99" s="99"/>
      <c r="C99" s="334" t="s">
        <v>21</v>
      </c>
      <c r="D99" s="147"/>
      <c r="E99" s="55"/>
      <c r="F99" s="46"/>
      <c r="G99" s="98" t="s">
        <v>255</v>
      </c>
      <c r="H99" s="56" t="s">
        <v>521</v>
      </c>
      <c r="I99" s="46" t="s">
        <v>522</v>
      </c>
      <c r="J99" s="99">
        <v>12</v>
      </c>
      <c r="K99" s="99" t="s">
        <v>182</v>
      </c>
      <c r="L99" s="446">
        <v>79234</v>
      </c>
      <c r="M99" s="321"/>
      <c r="N99" s="474">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67" t="s">
        <v>893</v>
      </c>
      <c r="AI99" s="46"/>
      <c r="AJ99" s="389"/>
      <c r="AK99" s="86"/>
      <c r="AL99" s="56" t="s">
        <v>819</v>
      </c>
      <c r="AM99" s="56"/>
    </row>
    <row r="100" spans="1:41" ht="233.25" hidden="1" customHeight="1">
      <c r="A100" s="326">
        <v>21</v>
      </c>
      <c r="B100" s="99"/>
      <c r="C100" s="334" t="s">
        <v>21</v>
      </c>
      <c r="D100" s="147"/>
      <c r="E100" s="55"/>
      <c r="F100" s="46"/>
      <c r="G100" s="98" t="s">
        <v>256</v>
      </c>
      <c r="H100" s="56" t="s">
        <v>523</v>
      </c>
      <c r="I100" s="46" t="s">
        <v>524</v>
      </c>
      <c r="J100" s="99">
        <v>12</v>
      </c>
      <c r="K100" s="99" t="s">
        <v>182</v>
      </c>
      <c r="L100" s="446">
        <v>94274</v>
      </c>
      <c r="M100" s="321"/>
      <c r="N100" s="474">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67" t="s">
        <v>894</v>
      </c>
      <c r="AI100" s="46"/>
      <c r="AJ100" s="389"/>
      <c r="AK100" s="86"/>
      <c r="AL100" s="56" t="s">
        <v>820</v>
      </c>
      <c r="AM100" s="56"/>
      <c r="AO100" s="9"/>
    </row>
    <row r="101" spans="1:41" ht="215.25" hidden="1" customHeight="1">
      <c r="A101" s="326">
        <v>22</v>
      </c>
      <c r="B101" s="99"/>
      <c r="C101" s="334" t="s">
        <v>21</v>
      </c>
      <c r="D101" s="147"/>
      <c r="E101" s="55"/>
      <c r="F101" s="46"/>
      <c r="G101" s="98" t="s">
        <v>257</v>
      </c>
      <c r="H101" s="56" t="s">
        <v>525</v>
      </c>
      <c r="I101" s="46" t="s">
        <v>518</v>
      </c>
      <c r="J101" s="99">
        <v>12</v>
      </c>
      <c r="K101" s="99" t="s">
        <v>182</v>
      </c>
      <c r="L101" s="446">
        <v>81546</v>
      </c>
      <c r="M101" s="321"/>
      <c r="N101" s="474">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67" t="s">
        <v>894</v>
      </c>
      <c r="AI101" s="46"/>
      <c r="AJ101" s="389"/>
      <c r="AK101" s="86"/>
      <c r="AL101" s="56" t="s">
        <v>821</v>
      </c>
      <c r="AM101" s="56"/>
    </row>
    <row r="102" spans="1:41" ht="212.25" hidden="1" customHeight="1">
      <c r="A102" s="326">
        <v>23</v>
      </c>
      <c r="B102" s="99"/>
      <c r="C102" s="334" t="s">
        <v>21</v>
      </c>
      <c r="D102" s="147"/>
      <c r="E102" s="55"/>
      <c r="F102" s="46"/>
      <c r="G102" s="98" t="s">
        <v>258</v>
      </c>
      <c r="H102" s="56" t="s">
        <v>526</v>
      </c>
      <c r="I102" s="46" t="s">
        <v>527</v>
      </c>
      <c r="J102" s="99">
        <v>12</v>
      </c>
      <c r="K102" s="99" t="s">
        <v>182</v>
      </c>
      <c r="L102" s="446">
        <v>89686</v>
      </c>
      <c r="M102" s="321"/>
      <c r="N102" s="474">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67" t="s">
        <v>894</v>
      </c>
      <c r="AI102" s="46"/>
      <c r="AJ102" s="389"/>
      <c r="AK102" s="86"/>
      <c r="AL102" s="56" t="s">
        <v>822</v>
      </c>
      <c r="AM102" s="56"/>
    </row>
    <row r="103" spans="1:41" s="223" customFormat="1" ht="212.25" hidden="1" customHeight="1">
      <c r="A103" s="189">
        <v>24</v>
      </c>
      <c r="B103" s="99"/>
      <c r="C103" s="333" t="s">
        <v>21</v>
      </c>
      <c r="D103" s="147"/>
      <c r="E103" s="99"/>
      <c r="F103" s="97"/>
      <c r="G103" s="98" t="s">
        <v>259</v>
      </c>
      <c r="H103" s="96" t="s">
        <v>528</v>
      </c>
      <c r="I103" s="97" t="s">
        <v>529</v>
      </c>
      <c r="J103" s="99">
        <v>12</v>
      </c>
      <c r="K103" s="99" t="s">
        <v>182</v>
      </c>
      <c r="L103" s="440">
        <v>103627</v>
      </c>
      <c r="M103" s="496"/>
      <c r="N103" s="474">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67" t="s">
        <v>894</v>
      </c>
      <c r="AI103" s="46"/>
      <c r="AJ103" s="389"/>
      <c r="AK103" s="86"/>
      <c r="AL103" s="56" t="s">
        <v>823</v>
      </c>
      <c r="AM103" s="56"/>
    </row>
    <row r="104" spans="1:41" ht="225.75" hidden="1" customHeight="1">
      <c r="A104" s="326">
        <v>25</v>
      </c>
      <c r="B104" s="99"/>
      <c r="C104" s="334" t="s">
        <v>21</v>
      </c>
      <c r="D104" s="147"/>
      <c r="E104" s="55"/>
      <c r="F104" s="97"/>
      <c r="G104" s="98" t="s">
        <v>265</v>
      </c>
      <c r="H104" s="56" t="s">
        <v>895</v>
      </c>
      <c r="I104" s="97" t="s">
        <v>530</v>
      </c>
      <c r="J104" s="99">
        <v>12</v>
      </c>
      <c r="K104" s="99" t="s">
        <v>182</v>
      </c>
      <c r="L104" s="443">
        <v>450560</v>
      </c>
      <c r="M104" s="133"/>
      <c r="N104" s="474">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67"/>
      <c r="AI104" s="46"/>
      <c r="AJ104" s="389"/>
      <c r="AK104" s="86"/>
      <c r="AL104" s="56" t="s">
        <v>814</v>
      </c>
      <c r="AM104" s="56"/>
    </row>
    <row r="105" spans="1:41" ht="219.95" hidden="1" customHeight="1">
      <c r="A105" s="326">
        <v>29</v>
      </c>
      <c r="B105" s="99"/>
      <c r="C105" s="334" t="s">
        <v>21</v>
      </c>
      <c r="D105" s="147"/>
      <c r="E105" s="55"/>
      <c r="F105" s="97"/>
      <c r="G105" s="276"/>
      <c r="H105" s="97" t="s">
        <v>1197</v>
      </c>
      <c r="I105" s="97" t="s">
        <v>1159</v>
      </c>
      <c r="J105" s="60">
        <v>60</v>
      </c>
      <c r="K105" s="55" t="s">
        <v>182</v>
      </c>
      <c r="L105" s="443">
        <v>5917380.1200000001</v>
      </c>
      <c r="M105" s="133"/>
      <c r="N105" s="474"/>
      <c r="O105" s="99" t="s">
        <v>11</v>
      </c>
      <c r="P105" s="190" t="s">
        <v>14</v>
      </c>
      <c r="Q105" s="99"/>
      <c r="R105" s="118">
        <v>46234</v>
      </c>
      <c r="S105" s="118">
        <v>46295</v>
      </c>
      <c r="T105" s="118">
        <v>46387</v>
      </c>
      <c r="U105" s="99"/>
      <c r="V105" s="99"/>
      <c r="W105" s="99"/>
      <c r="X105" s="99" t="s">
        <v>402</v>
      </c>
      <c r="Y105" s="99" t="s">
        <v>1303</v>
      </c>
      <c r="Z105" s="57"/>
      <c r="AA105" s="55"/>
      <c r="AB105" s="59"/>
      <c r="AC105" s="59"/>
      <c r="AD105" s="180">
        <v>46371</v>
      </c>
      <c r="AE105" s="180">
        <v>46736</v>
      </c>
      <c r="AF105" s="55"/>
      <c r="AG105" s="99">
        <v>1627</v>
      </c>
      <c r="AH105" s="371"/>
      <c r="AI105" s="102"/>
      <c r="AJ105" s="389"/>
      <c r="AK105" s="135"/>
      <c r="AL105" s="102"/>
      <c r="AM105" s="102"/>
    </row>
    <row r="106" spans="1:41" ht="219.95" hidden="1" customHeight="1">
      <c r="A106" s="326">
        <v>30</v>
      </c>
      <c r="B106" s="99"/>
      <c r="C106" s="334" t="s">
        <v>21</v>
      </c>
      <c r="D106" s="147"/>
      <c r="E106" s="55"/>
      <c r="F106" s="97"/>
      <c r="G106" s="276"/>
      <c r="H106" s="97" t="s">
        <v>1199</v>
      </c>
      <c r="I106" s="97" t="s">
        <v>1160</v>
      </c>
      <c r="J106" s="60">
        <v>60</v>
      </c>
      <c r="K106" s="55" t="s">
        <v>182</v>
      </c>
      <c r="L106" s="443">
        <v>6143925.5800000001</v>
      </c>
      <c r="M106" s="133"/>
      <c r="N106" s="474"/>
      <c r="O106" s="99" t="s">
        <v>11</v>
      </c>
      <c r="P106" s="190" t="s">
        <v>14</v>
      </c>
      <c r="Q106" s="99"/>
      <c r="R106" s="118">
        <v>46234</v>
      </c>
      <c r="S106" s="118">
        <v>46295</v>
      </c>
      <c r="T106" s="118">
        <v>46387</v>
      </c>
      <c r="U106" s="99"/>
      <c r="V106" s="99"/>
      <c r="W106" s="99"/>
      <c r="X106" s="99" t="s">
        <v>402</v>
      </c>
      <c r="Y106" s="99" t="s">
        <v>1303</v>
      </c>
      <c r="Z106" s="57"/>
      <c r="AA106" s="55"/>
      <c r="AB106" s="59"/>
      <c r="AC106" s="59"/>
      <c r="AD106" s="180">
        <v>46371</v>
      </c>
      <c r="AE106" s="180">
        <v>46736</v>
      </c>
      <c r="AF106" s="55"/>
      <c r="AG106" s="99">
        <v>1627</v>
      </c>
      <c r="AH106" s="371"/>
      <c r="AI106" s="102"/>
      <c r="AJ106" s="389"/>
      <c r="AK106" s="135"/>
      <c r="AL106" s="102"/>
      <c r="AM106" s="102"/>
    </row>
    <row r="107" spans="1:41" ht="219.95" hidden="1" customHeight="1">
      <c r="A107" s="326">
        <v>31</v>
      </c>
      <c r="B107" s="99"/>
      <c r="C107" s="334" t="s">
        <v>21</v>
      </c>
      <c r="D107" s="147"/>
      <c r="E107" s="55"/>
      <c r="F107" s="97"/>
      <c r="G107" s="276"/>
      <c r="H107" s="97" t="s">
        <v>1200</v>
      </c>
      <c r="I107" s="97" t="s">
        <v>1161</v>
      </c>
      <c r="J107" s="60">
        <v>60</v>
      </c>
      <c r="K107" s="55" t="s">
        <v>182</v>
      </c>
      <c r="L107" s="443">
        <v>6697881.2699999996</v>
      </c>
      <c r="M107" s="133"/>
      <c r="N107" s="474"/>
      <c r="O107" s="99" t="s">
        <v>11</v>
      </c>
      <c r="P107" s="190" t="s">
        <v>14</v>
      </c>
      <c r="Q107" s="99"/>
      <c r="R107" s="118">
        <v>46234</v>
      </c>
      <c r="S107" s="118">
        <v>46295</v>
      </c>
      <c r="T107" s="118">
        <v>46387</v>
      </c>
      <c r="U107" s="99"/>
      <c r="V107" s="99"/>
      <c r="W107" s="99"/>
      <c r="X107" s="99" t="s">
        <v>402</v>
      </c>
      <c r="Y107" s="99" t="s">
        <v>1303</v>
      </c>
      <c r="Z107" s="57"/>
      <c r="AA107" s="55"/>
      <c r="AB107" s="59"/>
      <c r="AC107" s="59"/>
      <c r="AD107" s="180">
        <v>46371</v>
      </c>
      <c r="AE107" s="180">
        <v>46736</v>
      </c>
      <c r="AF107" s="55"/>
      <c r="AG107" s="99">
        <v>1627</v>
      </c>
      <c r="AH107" s="371"/>
      <c r="AI107" s="102"/>
      <c r="AJ107" s="389"/>
      <c r="AK107" s="135"/>
      <c r="AL107" s="102"/>
      <c r="AM107" s="102"/>
    </row>
    <row r="108" spans="1:41" ht="219.95" hidden="1" customHeight="1">
      <c r="A108" s="326">
        <v>32</v>
      </c>
      <c r="B108" s="99"/>
      <c r="C108" s="334" t="s">
        <v>21</v>
      </c>
      <c r="D108" s="147"/>
      <c r="E108" s="55"/>
      <c r="F108" s="97"/>
      <c r="G108" s="276"/>
      <c r="H108" s="97" t="s">
        <v>1201</v>
      </c>
      <c r="I108" s="97" t="s">
        <v>1162</v>
      </c>
      <c r="J108" s="60">
        <v>60</v>
      </c>
      <c r="K108" s="55" t="s">
        <v>182</v>
      </c>
      <c r="L108" s="443">
        <v>5906788.71</v>
      </c>
      <c r="M108" s="133"/>
      <c r="N108" s="474"/>
      <c r="O108" s="99" t="s">
        <v>11</v>
      </c>
      <c r="P108" s="190" t="s">
        <v>14</v>
      </c>
      <c r="Q108" s="99"/>
      <c r="R108" s="118">
        <v>46234</v>
      </c>
      <c r="S108" s="118">
        <v>46295</v>
      </c>
      <c r="T108" s="118">
        <v>46387</v>
      </c>
      <c r="U108" s="99"/>
      <c r="V108" s="99"/>
      <c r="W108" s="99"/>
      <c r="X108" s="99" t="s">
        <v>402</v>
      </c>
      <c r="Y108" s="99" t="s">
        <v>1303</v>
      </c>
      <c r="Z108" s="57"/>
      <c r="AA108" s="55"/>
      <c r="AB108" s="59"/>
      <c r="AC108" s="59"/>
      <c r="AD108" s="180">
        <v>46371</v>
      </c>
      <c r="AE108" s="180">
        <v>46736</v>
      </c>
      <c r="AF108" s="55"/>
      <c r="AG108" s="99">
        <v>1627</v>
      </c>
      <c r="AH108" s="371"/>
      <c r="AI108" s="102"/>
      <c r="AJ108" s="389"/>
      <c r="AK108" s="135"/>
      <c r="AL108" s="102"/>
      <c r="AM108" s="102"/>
    </row>
    <row r="109" spans="1:41" ht="219.95" hidden="1" customHeight="1">
      <c r="A109" s="326">
        <v>33</v>
      </c>
      <c r="B109" s="99"/>
      <c r="C109" s="334" t="s">
        <v>21</v>
      </c>
      <c r="D109" s="147"/>
      <c r="E109" s="55"/>
      <c r="F109" s="97"/>
      <c r="G109" s="276"/>
      <c r="H109" s="97" t="s">
        <v>1198</v>
      </c>
      <c r="I109" s="97" t="s">
        <v>1163</v>
      </c>
      <c r="J109" s="60">
        <v>60</v>
      </c>
      <c r="K109" s="55" t="s">
        <v>182</v>
      </c>
      <c r="L109" s="443">
        <v>6043881.8600000003</v>
      </c>
      <c r="M109" s="133"/>
      <c r="N109" s="474"/>
      <c r="O109" s="99" t="s">
        <v>11</v>
      </c>
      <c r="P109" s="190" t="s">
        <v>14</v>
      </c>
      <c r="Q109" s="99"/>
      <c r="R109" s="118">
        <v>46234</v>
      </c>
      <c r="S109" s="118">
        <v>46295</v>
      </c>
      <c r="T109" s="118">
        <v>46387</v>
      </c>
      <c r="U109" s="99"/>
      <c r="V109" s="99"/>
      <c r="W109" s="99"/>
      <c r="X109" s="99" t="s">
        <v>402</v>
      </c>
      <c r="Y109" s="99" t="s">
        <v>1303</v>
      </c>
      <c r="Z109" s="57"/>
      <c r="AA109" s="55"/>
      <c r="AB109" s="59"/>
      <c r="AC109" s="59"/>
      <c r="AD109" s="180">
        <v>46371</v>
      </c>
      <c r="AE109" s="180">
        <v>46736</v>
      </c>
      <c r="AF109" s="55"/>
      <c r="AG109" s="99">
        <v>1627</v>
      </c>
      <c r="AH109" s="371"/>
      <c r="AI109" s="102"/>
      <c r="AJ109" s="389"/>
      <c r="AK109" s="135"/>
      <c r="AL109" s="102"/>
      <c r="AM109" s="102"/>
    </row>
    <row r="110" spans="1:41" ht="219.95" hidden="1" customHeight="1">
      <c r="A110" s="326">
        <v>34</v>
      </c>
      <c r="B110" s="99"/>
      <c r="C110" s="334" t="s">
        <v>21</v>
      </c>
      <c r="D110" s="147"/>
      <c r="E110" s="55"/>
      <c r="F110" s="97"/>
      <c r="G110" s="276"/>
      <c r="H110" s="97" t="s">
        <v>1202</v>
      </c>
      <c r="I110" s="97" t="s">
        <v>1164</v>
      </c>
      <c r="J110" s="60">
        <v>60</v>
      </c>
      <c r="K110" s="55" t="s">
        <v>182</v>
      </c>
      <c r="L110" s="443">
        <v>9373019.25</v>
      </c>
      <c r="M110" s="133"/>
      <c r="N110" s="474"/>
      <c r="O110" s="99" t="s">
        <v>11</v>
      </c>
      <c r="P110" s="190" t="s">
        <v>14</v>
      </c>
      <c r="Q110" s="99"/>
      <c r="R110" s="118">
        <v>46234</v>
      </c>
      <c r="S110" s="118">
        <v>46295</v>
      </c>
      <c r="T110" s="118">
        <v>46387</v>
      </c>
      <c r="U110" s="99"/>
      <c r="V110" s="99"/>
      <c r="W110" s="99"/>
      <c r="X110" s="99" t="s">
        <v>402</v>
      </c>
      <c r="Y110" s="99" t="s">
        <v>1303</v>
      </c>
      <c r="Z110" s="57"/>
      <c r="AA110" s="55"/>
      <c r="AB110" s="59"/>
      <c r="AC110" s="59"/>
      <c r="AD110" s="180">
        <v>46371</v>
      </c>
      <c r="AE110" s="180">
        <v>46736</v>
      </c>
      <c r="AF110" s="55"/>
      <c r="AG110" s="99">
        <v>1627</v>
      </c>
      <c r="AH110" s="371"/>
      <c r="AI110" s="102"/>
      <c r="AJ110" s="389"/>
      <c r="AK110" s="135"/>
      <c r="AL110" s="102"/>
      <c r="AM110" s="102"/>
    </row>
    <row r="111" spans="1:41" ht="219.95" hidden="1" customHeight="1">
      <c r="A111" s="326">
        <v>35</v>
      </c>
      <c r="B111" s="99"/>
      <c r="C111" s="334" t="s">
        <v>21</v>
      </c>
      <c r="D111" s="147"/>
      <c r="E111" s="55"/>
      <c r="F111" s="97"/>
      <c r="G111" s="276"/>
      <c r="H111" s="97" t="s">
        <v>1203</v>
      </c>
      <c r="I111" s="97" t="s">
        <v>1165</v>
      </c>
      <c r="J111" s="60">
        <v>60</v>
      </c>
      <c r="K111" s="55" t="s">
        <v>182</v>
      </c>
      <c r="L111" s="443">
        <v>9399678.4199999999</v>
      </c>
      <c r="M111" s="133"/>
      <c r="N111" s="474"/>
      <c r="O111" s="99" t="s">
        <v>11</v>
      </c>
      <c r="P111" s="190" t="s">
        <v>14</v>
      </c>
      <c r="Q111" s="99"/>
      <c r="R111" s="118">
        <v>46234</v>
      </c>
      <c r="S111" s="118">
        <v>46295</v>
      </c>
      <c r="T111" s="118">
        <v>46387</v>
      </c>
      <c r="U111" s="99"/>
      <c r="V111" s="99"/>
      <c r="W111" s="99"/>
      <c r="X111" s="99" t="s">
        <v>402</v>
      </c>
      <c r="Y111" s="99" t="s">
        <v>1303</v>
      </c>
      <c r="Z111" s="57"/>
      <c r="AA111" s="55"/>
      <c r="AB111" s="59"/>
      <c r="AC111" s="59"/>
      <c r="AD111" s="180">
        <v>46371</v>
      </c>
      <c r="AE111" s="180">
        <v>46736</v>
      </c>
      <c r="AF111" s="55"/>
      <c r="AG111" s="99">
        <v>1627</v>
      </c>
      <c r="AH111" s="371"/>
      <c r="AI111" s="102"/>
      <c r="AJ111" s="389"/>
      <c r="AK111" s="135"/>
      <c r="AL111" s="102"/>
      <c r="AM111" s="102"/>
    </row>
    <row r="112" spans="1:41" ht="219.95" hidden="1" customHeight="1">
      <c r="A112" s="326">
        <v>36</v>
      </c>
      <c r="B112" s="99"/>
      <c r="C112" s="334" t="s">
        <v>21</v>
      </c>
      <c r="D112" s="147"/>
      <c r="E112" s="55"/>
      <c r="F112" s="97"/>
      <c r="G112" s="276"/>
      <c r="H112" s="97" t="s">
        <v>1204</v>
      </c>
      <c r="I112" s="97" t="s">
        <v>1158</v>
      </c>
      <c r="J112" s="60">
        <v>60</v>
      </c>
      <c r="K112" s="55" t="s">
        <v>182</v>
      </c>
      <c r="L112" s="443">
        <v>6637021.6799999997</v>
      </c>
      <c r="M112" s="133"/>
      <c r="N112" s="474"/>
      <c r="O112" s="99" t="s">
        <v>11</v>
      </c>
      <c r="P112" s="190" t="s">
        <v>14</v>
      </c>
      <c r="Q112" s="99"/>
      <c r="R112" s="118">
        <v>46234</v>
      </c>
      <c r="S112" s="118">
        <v>46295</v>
      </c>
      <c r="T112" s="118">
        <v>46387</v>
      </c>
      <c r="U112" s="99"/>
      <c r="V112" s="99"/>
      <c r="W112" s="99"/>
      <c r="X112" s="99" t="s">
        <v>402</v>
      </c>
      <c r="Y112" s="99" t="s">
        <v>1303</v>
      </c>
      <c r="Z112" s="57"/>
      <c r="AA112" s="55"/>
      <c r="AB112" s="59"/>
      <c r="AC112" s="59"/>
      <c r="AD112" s="180">
        <v>46371</v>
      </c>
      <c r="AE112" s="180">
        <v>46736</v>
      </c>
      <c r="AF112" s="55"/>
      <c r="AG112" s="99">
        <v>1627</v>
      </c>
      <c r="AH112" s="371"/>
      <c r="AI112" s="102"/>
      <c r="AJ112" s="389"/>
      <c r="AK112" s="135"/>
      <c r="AL112" s="102"/>
      <c r="AM112" s="102"/>
    </row>
    <row r="113" spans="1:39" ht="164.45" hidden="1" customHeight="1">
      <c r="A113" s="326">
        <v>1</v>
      </c>
      <c r="B113" s="99"/>
      <c r="C113" s="334" t="s">
        <v>135</v>
      </c>
      <c r="D113" s="147"/>
      <c r="E113" s="55"/>
      <c r="F113" s="97"/>
      <c r="G113" s="98" t="s">
        <v>268</v>
      </c>
      <c r="H113" s="56" t="s">
        <v>896</v>
      </c>
      <c r="I113" s="97" t="s">
        <v>269</v>
      </c>
      <c r="J113" s="99">
        <v>80</v>
      </c>
      <c r="K113" s="99" t="s">
        <v>178</v>
      </c>
      <c r="L113" s="449">
        <v>130000</v>
      </c>
      <c r="M113" s="133"/>
      <c r="N113" s="474">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67"/>
      <c r="AI113" s="46"/>
      <c r="AJ113" s="389" t="s">
        <v>824</v>
      </c>
      <c r="AK113" s="86" t="s">
        <v>825</v>
      </c>
      <c r="AL113" s="56" t="s">
        <v>1081</v>
      </c>
      <c r="AM113" s="56"/>
    </row>
    <row r="114" spans="1:39" s="223" customFormat="1" ht="178.9" customHeight="1">
      <c r="A114" s="189">
        <v>1</v>
      </c>
      <c r="B114" s="99"/>
      <c r="C114" s="333" t="s">
        <v>22</v>
      </c>
      <c r="D114" s="147"/>
      <c r="E114" s="99"/>
      <c r="F114" s="147"/>
      <c r="G114" s="98" t="s">
        <v>270</v>
      </c>
      <c r="H114" s="246" t="s">
        <v>405</v>
      </c>
      <c r="I114" s="147" t="s">
        <v>1246</v>
      </c>
      <c r="J114" s="129">
        <v>1</v>
      </c>
      <c r="K114" s="129" t="s">
        <v>185</v>
      </c>
      <c r="L114" s="430">
        <v>60000</v>
      </c>
      <c r="M114" s="490"/>
      <c r="N114" s="472">
        <v>60000</v>
      </c>
      <c r="O114" s="99" t="s">
        <v>11</v>
      </c>
      <c r="P114" s="189" t="s">
        <v>7</v>
      </c>
      <c r="Q114" s="99"/>
      <c r="R114" s="118"/>
      <c r="S114" s="118"/>
      <c r="T114" s="118"/>
      <c r="U114" s="99"/>
      <c r="V114" s="99"/>
      <c r="W114" s="99"/>
      <c r="X114" s="129" t="s">
        <v>228</v>
      </c>
      <c r="Y114" s="129" t="s">
        <v>1303</v>
      </c>
      <c r="Z114" s="181"/>
      <c r="AA114" s="129"/>
      <c r="AB114" s="238"/>
      <c r="AC114" s="238"/>
      <c r="AD114" s="238"/>
      <c r="AE114" s="238"/>
      <c r="AF114" s="129"/>
      <c r="AG114" s="129">
        <v>21172</v>
      </c>
      <c r="AH114" s="363" t="s">
        <v>946</v>
      </c>
      <c r="AI114" s="147"/>
      <c r="AJ114" s="389" t="s">
        <v>826</v>
      </c>
      <c r="AK114" s="86"/>
      <c r="AL114" s="56"/>
      <c r="AM114" s="56"/>
    </row>
    <row r="115" spans="1:39" s="223" customFormat="1" ht="178.9" hidden="1" customHeight="1">
      <c r="A115" s="189">
        <v>2</v>
      </c>
      <c r="B115" s="99"/>
      <c r="C115" s="333" t="s">
        <v>22</v>
      </c>
      <c r="D115" s="147"/>
      <c r="E115" s="99"/>
      <c r="F115" s="147"/>
      <c r="G115" s="98" t="s">
        <v>271</v>
      </c>
      <c r="H115" s="246" t="s">
        <v>1393</v>
      </c>
      <c r="I115" s="147" t="s">
        <v>1246</v>
      </c>
      <c r="J115" s="129">
        <v>1</v>
      </c>
      <c r="K115" s="129" t="s">
        <v>185</v>
      </c>
      <c r="L115" s="430">
        <f>15678+504415</f>
        <v>520093</v>
      </c>
      <c r="M115" s="490"/>
      <c r="N115" s="472">
        <v>15678</v>
      </c>
      <c r="O115" s="99" t="s">
        <v>11</v>
      </c>
      <c r="P115" s="189" t="s">
        <v>7</v>
      </c>
      <c r="Q115" s="99"/>
      <c r="R115" s="118"/>
      <c r="S115" s="118"/>
      <c r="T115" s="118"/>
      <c r="U115" s="99"/>
      <c r="V115" s="99"/>
      <c r="W115" s="99"/>
      <c r="X115" s="129" t="s">
        <v>228</v>
      </c>
      <c r="Y115" s="129" t="s">
        <v>1303</v>
      </c>
      <c r="Z115" s="181"/>
      <c r="AA115" s="129"/>
      <c r="AB115" s="238"/>
      <c r="AC115" s="238"/>
      <c r="AD115" s="238"/>
      <c r="AE115" s="238"/>
      <c r="AF115" s="129"/>
      <c r="AG115" s="129">
        <v>21172</v>
      </c>
      <c r="AH115" s="363" t="s">
        <v>946</v>
      </c>
      <c r="AI115" s="147"/>
      <c r="AJ115" s="389"/>
      <c r="AK115" s="86"/>
      <c r="AL115" s="56"/>
      <c r="AM115" s="56"/>
    </row>
    <row r="116" spans="1:39" s="223" customFormat="1" ht="178.9" customHeight="1">
      <c r="A116" s="189">
        <v>3</v>
      </c>
      <c r="B116" s="99"/>
      <c r="C116" s="333" t="s">
        <v>22</v>
      </c>
      <c r="D116" s="147"/>
      <c r="E116" s="99"/>
      <c r="F116" s="147"/>
      <c r="G116" s="98" t="s">
        <v>272</v>
      </c>
      <c r="H116" s="246" t="s">
        <v>1394</v>
      </c>
      <c r="I116" s="147" t="s">
        <v>1246</v>
      </c>
      <c r="J116" s="129">
        <v>1</v>
      </c>
      <c r="K116" s="129" t="s">
        <v>185</v>
      </c>
      <c r="L116" s="430">
        <f>15000+15000</f>
        <v>30000</v>
      </c>
      <c r="M116" s="490"/>
      <c r="N116" s="472">
        <v>15000</v>
      </c>
      <c r="O116" s="99" t="s">
        <v>16</v>
      </c>
      <c r="P116" s="189" t="s">
        <v>7</v>
      </c>
      <c r="Q116" s="99"/>
      <c r="R116" s="118"/>
      <c r="S116" s="118"/>
      <c r="T116" s="118"/>
      <c r="U116" s="99"/>
      <c r="V116" s="99"/>
      <c r="W116" s="99"/>
      <c r="X116" s="129" t="s">
        <v>228</v>
      </c>
      <c r="Y116" s="129" t="s">
        <v>1303</v>
      </c>
      <c r="Z116" s="181"/>
      <c r="AA116" s="129"/>
      <c r="AB116" s="238"/>
      <c r="AC116" s="238"/>
      <c r="AD116" s="238"/>
      <c r="AE116" s="238"/>
      <c r="AF116" s="129"/>
      <c r="AG116" s="129">
        <v>3824</v>
      </c>
      <c r="AH116" s="363" t="s">
        <v>946</v>
      </c>
      <c r="AI116" s="147"/>
      <c r="AJ116" s="389"/>
      <c r="AK116" s="86"/>
      <c r="AL116" s="56"/>
      <c r="AM116" s="56"/>
    </row>
    <row r="117" spans="1:39" s="223" customFormat="1" ht="178.9" hidden="1" customHeight="1">
      <c r="A117" s="189">
        <v>4</v>
      </c>
      <c r="B117" s="99"/>
      <c r="C117" s="333" t="s">
        <v>22</v>
      </c>
      <c r="D117" s="147"/>
      <c r="E117" s="99"/>
      <c r="F117" s="147"/>
      <c r="G117" s="98" t="s">
        <v>273</v>
      </c>
      <c r="H117" s="246" t="s">
        <v>406</v>
      </c>
      <c r="I117" s="147" t="s">
        <v>1246</v>
      </c>
      <c r="J117" s="129">
        <v>1</v>
      </c>
      <c r="K117" s="129" t="s">
        <v>185</v>
      </c>
      <c r="L117" s="430">
        <v>125412</v>
      </c>
      <c r="M117" s="490"/>
      <c r="N117" s="472">
        <v>125412</v>
      </c>
      <c r="O117" s="99" t="s">
        <v>16</v>
      </c>
      <c r="P117" s="189" t="s">
        <v>7</v>
      </c>
      <c r="Q117" s="99"/>
      <c r="R117" s="118"/>
      <c r="S117" s="118"/>
      <c r="T117" s="118"/>
      <c r="U117" s="99"/>
      <c r="V117" s="99"/>
      <c r="W117" s="99" t="s">
        <v>954</v>
      </c>
      <c r="X117" s="129" t="s">
        <v>228</v>
      </c>
      <c r="Y117" s="129" t="s">
        <v>1303</v>
      </c>
      <c r="Z117" s="181"/>
      <c r="AA117" s="129"/>
      <c r="AB117" s="238"/>
      <c r="AC117" s="238"/>
      <c r="AD117" s="238"/>
      <c r="AE117" s="238"/>
      <c r="AF117" s="129"/>
      <c r="AG117" s="129">
        <v>21172</v>
      </c>
      <c r="AH117" s="363" t="s">
        <v>946</v>
      </c>
      <c r="AI117" s="147"/>
      <c r="AJ117" s="389"/>
      <c r="AK117" s="86"/>
      <c r="AL117" s="56"/>
      <c r="AM117" s="56"/>
    </row>
    <row r="118" spans="1:39" ht="133.15" customHeight="1">
      <c r="A118" s="326">
        <v>27</v>
      </c>
      <c r="B118" s="99"/>
      <c r="C118" s="334" t="s">
        <v>22</v>
      </c>
      <c r="D118" s="147"/>
      <c r="E118" s="55" t="s">
        <v>28</v>
      </c>
      <c r="F118" s="147"/>
      <c r="G118" s="245" t="s">
        <v>320</v>
      </c>
      <c r="H118" s="147" t="s">
        <v>1395</v>
      </c>
      <c r="I118" s="147" t="s">
        <v>1247</v>
      </c>
      <c r="J118" s="297">
        <v>30</v>
      </c>
      <c r="K118" s="129" t="s">
        <v>929</v>
      </c>
      <c r="L118" s="441">
        <v>21000</v>
      </c>
      <c r="M118" s="497"/>
      <c r="N118" s="472">
        <v>21000</v>
      </c>
      <c r="O118" s="99" t="s">
        <v>16</v>
      </c>
      <c r="P118" s="189" t="s">
        <v>7</v>
      </c>
      <c r="Q118" s="99"/>
      <c r="R118" s="118">
        <v>46142</v>
      </c>
      <c r="S118" s="118">
        <v>46173</v>
      </c>
      <c r="T118" s="118">
        <v>46265</v>
      </c>
      <c r="U118" s="99"/>
      <c r="V118" s="99"/>
      <c r="W118" s="99"/>
      <c r="X118" s="129" t="s">
        <v>427</v>
      </c>
      <c r="Y118" s="129" t="s">
        <v>1303</v>
      </c>
      <c r="Z118" s="181"/>
      <c r="AA118" s="182"/>
      <c r="AB118" s="238"/>
      <c r="AC118" s="238"/>
      <c r="AD118" s="238"/>
      <c r="AE118" s="238"/>
      <c r="AF118" s="129"/>
      <c r="AG118" s="129">
        <v>21172</v>
      </c>
      <c r="AH118" s="363" t="s">
        <v>1109</v>
      </c>
      <c r="AI118" s="147"/>
      <c r="AJ118" s="389"/>
      <c r="AK118" s="86"/>
      <c r="AL118" s="56" t="s">
        <v>935</v>
      </c>
      <c r="AM118" s="56" t="s">
        <v>935</v>
      </c>
    </row>
    <row r="119" spans="1:39" ht="96.6" hidden="1" customHeight="1">
      <c r="A119" s="326">
        <v>28</v>
      </c>
      <c r="B119" s="99"/>
      <c r="C119" s="334" t="s">
        <v>22</v>
      </c>
      <c r="D119" s="147"/>
      <c r="E119" s="55" t="s">
        <v>1053</v>
      </c>
      <c r="F119" s="147"/>
      <c r="G119" s="98" t="s">
        <v>352</v>
      </c>
      <c r="H119" s="246" t="s">
        <v>1396</v>
      </c>
      <c r="I119" s="147" t="s">
        <v>756</v>
      </c>
      <c r="J119" s="129">
        <v>1</v>
      </c>
      <c r="K119" s="129" t="s">
        <v>185</v>
      </c>
      <c r="L119" s="430">
        <v>200000</v>
      </c>
      <c r="M119" s="490"/>
      <c r="N119" s="472">
        <v>200000</v>
      </c>
      <c r="O119" s="55" t="s">
        <v>16</v>
      </c>
      <c r="P119" s="189" t="s">
        <v>7</v>
      </c>
      <c r="Q119" s="99"/>
      <c r="R119" s="118">
        <v>46053</v>
      </c>
      <c r="S119" s="118">
        <v>46053</v>
      </c>
      <c r="T119" s="118">
        <v>46142</v>
      </c>
      <c r="U119" s="99"/>
      <c r="V119" s="99"/>
      <c r="W119" s="99"/>
      <c r="X119" s="129" t="s">
        <v>1302</v>
      </c>
      <c r="Y119" s="129" t="s">
        <v>1313</v>
      </c>
      <c r="Z119" s="286"/>
      <c r="AA119" s="286"/>
      <c r="AB119" s="287"/>
      <c r="AC119" s="287"/>
      <c r="AD119" s="287"/>
      <c r="AE119" s="287"/>
      <c r="AF119" s="294"/>
      <c r="AG119" s="129">
        <v>21172</v>
      </c>
      <c r="AH119" s="363" t="s">
        <v>1110</v>
      </c>
      <c r="AI119" s="147"/>
      <c r="AJ119" s="389"/>
      <c r="AK119" s="86"/>
      <c r="AL119" s="61"/>
      <c r="AM119" s="61"/>
    </row>
    <row r="120" spans="1:39" s="223" customFormat="1" ht="149.25" customHeight="1">
      <c r="A120" s="189">
        <v>7</v>
      </c>
      <c r="B120" s="99"/>
      <c r="C120" s="333" t="s">
        <v>23</v>
      </c>
      <c r="D120" s="147"/>
      <c r="E120" s="99"/>
      <c r="F120" s="296"/>
      <c r="G120" s="98" t="s">
        <v>280</v>
      </c>
      <c r="H120" s="246" t="s">
        <v>374</v>
      </c>
      <c r="I120" s="296" t="s">
        <v>278</v>
      </c>
      <c r="J120" s="129">
        <v>1</v>
      </c>
      <c r="K120" s="129" t="s">
        <v>400</v>
      </c>
      <c r="L120" s="441">
        <v>15000</v>
      </c>
      <c r="M120" s="497"/>
      <c r="N120" s="472">
        <v>12672</v>
      </c>
      <c r="O120" s="99" t="s">
        <v>5</v>
      </c>
      <c r="P120" s="189" t="s">
        <v>7</v>
      </c>
      <c r="Q120" s="99"/>
      <c r="R120" s="118">
        <v>45991</v>
      </c>
      <c r="S120" s="118">
        <v>45991</v>
      </c>
      <c r="T120" s="118">
        <v>46053</v>
      </c>
      <c r="U120" s="99"/>
      <c r="V120" s="99"/>
      <c r="W120" s="99"/>
      <c r="X120" s="129" t="s">
        <v>228</v>
      </c>
      <c r="Y120" s="129" t="s">
        <v>1303</v>
      </c>
      <c r="Z120" s="181"/>
      <c r="AA120" s="129"/>
      <c r="AB120" s="182"/>
      <c r="AC120" s="182"/>
      <c r="AD120" s="182"/>
      <c r="AE120" s="182"/>
      <c r="AF120" s="129"/>
      <c r="AG120" s="129">
        <v>23108</v>
      </c>
      <c r="AH120" s="363"/>
      <c r="AI120" s="147"/>
      <c r="AJ120" s="389"/>
      <c r="AK120" s="86"/>
      <c r="AL120" s="56"/>
      <c r="AM120" s="56"/>
    </row>
    <row r="121" spans="1:39" s="223" customFormat="1" ht="136.9" customHeight="1">
      <c r="A121" s="189">
        <v>8</v>
      </c>
      <c r="B121" s="99"/>
      <c r="C121" s="333" t="s">
        <v>23</v>
      </c>
      <c r="D121" s="147"/>
      <c r="E121" s="99"/>
      <c r="F121" s="147"/>
      <c r="G121" s="98" t="s">
        <v>277</v>
      </c>
      <c r="H121" s="246" t="s">
        <v>1139</v>
      </c>
      <c r="I121" s="147" t="s">
        <v>278</v>
      </c>
      <c r="J121" s="129">
        <v>1</v>
      </c>
      <c r="K121" s="129" t="s">
        <v>400</v>
      </c>
      <c r="L121" s="441">
        <v>5077</v>
      </c>
      <c r="M121" s="497"/>
      <c r="N121" s="472">
        <v>5077</v>
      </c>
      <c r="O121" s="99" t="s">
        <v>5</v>
      </c>
      <c r="P121" s="189" t="s">
        <v>157</v>
      </c>
      <c r="Q121" s="99"/>
      <c r="R121" s="118">
        <v>46142</v>
      </c>
      <c r="S121" s="118">
        <v>46142</v>
      </c>
      <c r="T121" s="118">
        <v>46203</v>
      </c>
      <c r="U121" s="99"/>
      <c r="V121" s="99"/>
      <c r="W121" s="99"/>
      <c r="X121" s="129" t="s">
        <v>228</v>
      </c>
      <c r="Y121" s="129" t="s">
        <v>1303</v>
      </c>
      <c r="Z121" s="181"/>
      <c r="AA121" s="129"/>
      <c r="AB121" s="182"/>
      <c r="AC121" s="182"/>
      <c r="AD121" s="182"/>
      <c r="AE121" s="182"/>
      <c r="AF121" s="129"/>
      <c r="AG121" s="129">
        <v>23108</v>
      </c>
      <c r="AH121" s="363"/>
      <c r="AI121" s="147"/>
      <c r="AJ121" s="389"/>
      <c r="AK121" s="86"/>
      <c r="AL121" s="56"/>
      <c r="AM121" s="56"/>
    </row>
    <row r="122" spans="1:39" s="223" customFormat="1" ht="122.25" customHeight="1">
      <c r="A122" s="189">
        <v>9</v>
      </c>
      <c r="B122" s="99"/>
      <c r="C122" s="333" t="s">
        <v>23</v>
      </c>
      <c r="D122" s="147"/>
      <c r="E122" s="99"/>
      <c r="F122" s="147"/>
      <c r="G122" s="98" t="s">
        <v>282</v>
      </c>
      <c r="H122" s="246" t="s">
        <v>412</v>
      </c>
      <c r="I122" s="147" t="s">
        <v>278</v>
      </c>
      <c r="J122" s="129">
        <v>1</v>
      </c>
      <c r="K122" s="129" t="s">
        <v>400</v>
      </c>
      <c r="L122" s="429">
        <v>25000</v>
      </c>
      <c r="M122" s="489"/>
      <c r="N122" s="472">
        <v>27591</v>
      </c>
      <c r="O122" s="99" t="s">
        <v>5</v>
      </c>
      <c r="P122" s="189" t="s">
        <v>7</v>
      </c>
      <c r="Q122" s="99"/>
      <c r="R122" s="118">
        <v>46265</v>
      </c>
      <c r="S122" s="118">
        <v>46265</v>
      </c>
      <c r="T122" s="118">
        <v>46326</v>
      </c>
      <c r="U122" s="99"/>
      <c r="V122" s="99"/>
      <c r="W122" s="99"/>
      <c r="X122" s="129" t="s">
        <v>228</v>
      </c>
      <c r="Y122" s="129" t="s">
        <v>1303</v>
      </c>
      <c r="Z122" s="181"/>
      <c r="AA122" s="129"/>
      <c r="AB122" s="182"/>
      <c r="AC122" s="182"/>
      <c r="AD122" s="182"/>
      <c r="AE122" s="182"/>
      <c r="AF122" s="129"/>
      <c r="AG122" s="129">
        <v>23108</v>
      </c>
      <c r="AH122" s="363"/>
      <c r="AI122" s="147"/>
      <c r="AJ122" s="389"/>
      <c r="AK122" s="86"/>
      <c r="AL122" s="56"/>
      <c r="AM122" s="56"/>
    </row>
    <row r="123" spans="1:39" s="223" customFormat="1" ht="141" hidden="1" customHeight="1">
      <c r="A123" s="189">
        <v>10</v>
      </c>
      <c r="B123" s="99"/>
      <c r="C123" s="333" t="s">
        <v>23</v>
      </c>
      <c r="D123" s="147"/>
      <c r="E123" s="99"/>
      <c r="F123" s="147"/>
      <c r="G123" s="98" t="s">
        <v>279</v>
      </c>
      <c r="H123" s="246" t="s">
        <v>413</v>
      </c>
      <c r="I123" s="147" t="s">
        <v>278</v>
      </c>
      <c r="J123" s="129">
        <v>1</v>
      </c>
      <c r="K123" s="129" t="s">
        <v>400</v>
      </c>
      <c r="L123" s="450">
        <v>72000</v>
      </c>
      <c r="M123" s="499"/>
      <c r="N123" s="472">
        <v>66510</v>
      </c>
      <c r="O123" s="99" t="s">
        <v>5</v>
      </c>
      <c r="P123" s="189" t="s">
        <v>7</v>
      </c>
      <c r="Q123" s="99"/>
      <c r="R123" s="118">
        <v>46053</v>
      </c>
      <c r="S123" s="118">
        <v>46053</v>
      </c>
      <c r="T123" s="118">
        <v>46112</v>
      </c>
      <c r="U123" s="99"/>
      <c r="V123" s="99"/>
      <c r="W123" s="99"/>
      <c r="X123" s="129" t="s">
        <v>228</v>
      </c>
      <c r="Y123" s="129" t="s">
        <v>1303</v>
      </c>
      <c r="Z123" s="181"/>
      <c r="AA123" s="129"/>
      <c r="AB123" s="182"/>
      <c r="AC123" s="182"/>
      <c r="AD123" s="182"/>
      <c r="AE123" s="182"/>
      <c r="AF123" s="129"/>
      <c r="AG123" s="129">
        <v>23108</v>
      </c>
      <c r="AH123" s="363"/>
      <c r="AI123" s="147"/>
      <c r="AJ123" s="389"/>
      <c r="AK123" s="86"/>
      <c r="AL123" s="56"/>
      <c r="AM123" s="56"/>
    </row>
    <row r="124" spans="1:39" s="223" customFormat="1" ht="106.9" customHeight="1">
      <c r="A124" s="189">
        <v>11</v>
      </c>
      <c r="B124" s="99"/>
      <c r="C124" s="333" t="s">
        <v>23</v>
      </c>
      <c r="D124" s="147"/>
      <c r="E124" s="99"/>
      <c r="F124" s="147"/>
      <c r="G124" s="98" t="s">
        <v>289</v>
      </c>
      <c r="H124" s="246" t="s">
        <v>411</v>
      </c>
      <c r="I124" s="147" t="s">
        <v>278</v>
      </c>
      <c r="J124" s="129">
        <v>1</v>
      </c>
      <c r="K124" s="129" t="s">
        <v>400</v>
      </c>
      <c r="L124" s="450">
        <v>3600</v>
      </c>
      <c r="M124" s="499"/>
      <c r="N124" s="472">
        <v>3485</v>
      </c>
      <c r="O124" s="99" t="s">
        <v>5</v>
      </c>
      <c r="P124" s="189" t="s">
        <v>7</v>
      </c>
      <c r="Q124" s="99"/>
      <c r="R124" s="118">
        <v>46142</v>
      </c>
      <c r="S124" s="118">
        <v>46142</v>
      </c>
      <c r="T124" s="118">
        <v>46203</v>
      </c>
      <c r="U124" s="99"/>
      <c r="V124" s="99"/>
      <c r="W124" s="99"/>
      <c r="X124" s="129" t="s">
        <v>228</v>
      </c>
      <c r="Y124" s="129" t="s">
        <v>1303</v>
      </c>
      <c r="Z124" s="181"/>
      <c r="AA124" s="129"/>
      <c r="AB124" s="182"/>
      <c r="AC124" s="182"/>
      <c r="AD124" s="182"/>
      <c r="AE124" s="182"/>
      <c r="AF124" s="129"/>
      <c r="AG124" s="129">
        <v>241608</v>
      </c>
      <c r="AH124" s="363"/>
      <c r="AI124" s="147"/>
      <c r="AJ124" s="389" t="s">
        <v>826</v>
      </c>
      <c r="AK124" s="86"/>
      <c r="AL124" s="56"/>
      <c r="AM124" s="56"/>
    </row>
    <row r="125" spans="1:39" s="223" customFormat="1" ht="106.9" customHeight="1">
      <c r="A125" s="189">
        <v>12</v>
      </c>
      <c r="B125" s="99"/>
      <c r="C125" s="333" t="s">
        <v>23</v>
      </c>
      <c r="D125" s="147"/>
      <c r="E125" s="99"/>
      <c r="F125" s="147"/>
      <c r="G125" s="98" t="s">
        <v>292</v>
      </c>
      <c r="H125" s="246" t="s">
        <v>410</v>
      </c>
      <c r="I125" s="147" t="s">
        <v>278</v>
      </c>
      <c r="J125" s="129">
        <v>1</v>
      </c>
      <c r="K125" s="129" t="s">
        <v>400</v>
      </c>
      <c r="L125" s="429">
        <v>1600</v>
      </c>
      <c r="M125" s="489"/>
      <c r="N125" s="472">
        <v>1479</v>
      </c>
      <c r="O125" s="99" t="s">
        <v>5</v>
      </c>
      <c r="P125" s="189" t="s">
        <v>7</v>
      </c>
      <c r="Q125" s="99"/>
      <c r="R125" s="118">
        <v>46326</v>
      </c>
      <c r="S125" s="118">
        <v>46326</v>
      </c>
      <c r="T125" s="118">
        <v>46387</v>
      </c>
      <c r="U125" s="99"/>
      <c r="V125" s="99"/>
      <c r="W125" s="99"/>
      <c r="X125" s="129" t="s">
        <v>228</v>
      </c>
      <c r="Y125" s="129" t="s">
        <v>1303</v>
      </c>
      <c r="Z125" s="181"/>
      <c r="AA125" s="129"/>
      <c r="AB125" s="182"/>
      <c r="AC125" s="182"/>
      <c r="AD125" s="182"/>
      <c r="AE125" s="182"/>
      <c r="AF125" s="129"/>
      <c r="AG125" s="129">
        <v>241608</v>
      </c>
      <c r="AH125" s="363"/>
      <c r="AI125" s="147"/>
      <c r="AJ125" s="389"/>
      <c r="AK125" s="86"/>
      <c r="AL125" s="56"/>
      <c r="AM125" s="56"/>
    </row>
    <row r="126" spans="1:39" s="223" customFormat="1" ht="122.45" customHeight="1">
      <c r="A126" s="189">
        <v>13</v>
      </c>
      <c r="B126" s="99"/>
      <c r="C126" s="333" t="s">
        <v>23</v>
      </c>
      <c r="D126" s="147"/>
      <c r="E126" s="99"/>
      <c r="F126" s="147"/>
      <c r="G126" s="98" t="s">
        <v>281</v>
      </c>
      <c r="H126" s="246" t="s">
        <v>409</v>
      </c>
      <c r="I126" s="147" t="s">
        <v>278</v>
      </c>
      <c r="J126" s="129">
        <v>1</v>
      </c>
      <c r="K126" s="129" t="s">
        <v>400</v>
      </c>
      <c r="L126" s="441">
        <v>27000</v>
      </c>
      <c r="M126" s="497"/>
      <c r="N126" s="472">
        <v>33053</v>
      </c>
      <c r="O126" s="99" t="s">
        <v>5</v>
      </c>
      <c r="P126" s="189" t="s">
        <v>7</v>
      </c>
      <c r="Q126" s="99"/>
      <c r="R126" s="118">
        <v>46265</v>
      </c>
      <c r="S126" s="118">
        <v>46265</v>
      </c>
      <c r="T126" s="118">
        <v>46326</v>
      </c>
      <c r="U126" s="99"/>
      <c r="V126" s="99"/>
      <c r="W126" s="99"/>
      <c r="X126" s="129" t="s">
        <v>228</v>
      </c>
      <c r="Y126" s="129" t="s">
        <v>1303</v>
      </c>
      <c r="Z126" s="181"/>
      <c r="AA126" s="129"/>
      <c r="AB126" s="182"/>
      <c r="AC126" s="182"/>
      <c r="AD126" s="182"/>
      <c r="AE126" s="182"/>
      <c r="AF126" s="129"/>
      <c r="AG126" s="129">
        <v>23108</v>
      </c>
      <c r="AH126" s="363"/>
      <c r="AI126" s="147"/>
      <c r="AJ126" s="389"/>
      <c r="AK126" s="86"/>
      <c r="AL126" s="56"/>
      <c r="AM126" s="56"/>
    </row>
    <row r="127" spans="1:39" s="223" customFormat="1" ht="112.9" customHeight="1">
      <c r="A127" s="189">
        <v>14</v>
      </c>
      <c r="B127" s="99"/>
      <c r="C127" s="333" t="s">
        <v>23</v>
      </c>
      <c r="D127" s="147"/>
      <c r="E127" s="99"/>
      <c r="F127" s="147"/>
      <c r="G127" s="98" t="s">
        <v>290</v>
      </c>
      <c r="H127" s="246" t="s">
        <v>408</v>
      </c>
      <c r="I127" s="147" t="s">
        <v>278</v>
      </c>
      <c r="J127" s="129">
        <v>1</v>
      </c>
      <c r="K127" s="129" t="s">
        <v>400</v>
      </c>
      <c r="L127" s="429">
        <v>60000</v>
      </c>
      <c r="M127" s="489"/>
      <c r="N127" s="472">
        <v>66212</v>
      </c>
      <c r="O127" s="99" t="s">
        <v>5</v>
      </c>
      <c r="P127" s="189" t="s">
        <v>7</v>
      </c>
      <c r="Q127" s="99"/>
      <c r="R127" s="118">
        <v>46265</v>
      </c>
      <c r="S127" s="118">
        <v>46265</v>
      </c>
      <c r="T127" s="118">
        <v>46326</v>
      </c>
      <c r="U127" s="99"/>
      <c r="V127" s="99"/>
      <c r="W127" s="99" t="s">
        <v>954</v>
      </c>
      <c r="X127" s="129" t="s">
        <v>228</v>
      </c>
      <c r="Y127" s="129" t="s">
        <v>1303</v>
      </c>
      <c r="Z127" s="181"/>
      <c r="AA127" s="129"/>
      <c r="AB127" s="182"/>
      <c r="AC127" s="182"/>
      <c r="AD127" s="182"/>
      <c r="AE127" s="182"/>
      <c r="AF127" s="129"/>
      <c r="AG127" s="129">
        <v>23108</v>
      </c>
      <c r="AH127" s="363"/>
      <c r="AI127" s="147"/>
      <c r="AJ127" s="389"/>
      <c r="AK127" s="86"/>
      <c r="AL127" s="56"/>
      <c r="AM127" s="56"/>
    </row>
    <row r="128" spans="1:39" s="223" customFormat="1" ht="125.45" customHeight="1">
      <c r="A128" s="189">
        <v>15</v>
      </c>
      <c r="B128" s="99"/>
      <c r="C128" s="333" t="s">
        <v>23</v>
      </c>
      <c r="D128" s="147"/>
      <c r="E128" s="99"/>
      <c r="F128" s="147"/>
      <c r="G128" s="98" t="s">
        <v>285</v>
      </c>
      <c r="H128" s="246" t="s">
        <v>407</v>
      </c>
      <c r="I128" s="147" t="s">
        <v>278</v>
      </c>
      <c r="J128" s="129">
        <v>1</v>
      </c>
      <c r="K128" s="129" t="s">
        <v>400</v>
      </c>
      <c r="L128" s="429">
        <v>10000</v>
      </c>
      <c r="M128" s="489"/>
      <c r="N128" s="472">
        <v>7563</v>
      </c>
      <c r="O128" s="99" t="s">
        <v>5</v>
      </c>
      <c r="P128" s="189" t="s">
        <v>7</v>
      </c>
      <c r="Q128" s="99"/>
      <c r="R128" s="118">
        <v>46081</v>
      </c>
      <c r="S128" s="118">
        <v>46081</v>
      </c>
      <c r="T128" s="118">
        <v>46142</v>
      </c>
      <c r="U128" s="99"/>
      <c r="V128" s="99"/>
      <c r="W128" s="99"/>
      <c r="X128" s="129" t="s">
        <v>228</v>
      </c>
      <c r="Y128" s="129" t="s">
        <v>1303</v>
      </c>
      <c r="Z128" s="181"/>
      <c r="AA128" s="129"/>
      <c r="AB128" s="182"/>
      <c r="AC128" s="182"/>
      <c r="AD128" s="182"/>
      <c r="AE128" s="182"/>
      <c r="AF128" s="129"/>
      <c r="AG128" s="129">
        <v>23108</v>
      </c>
      <c r="AH128" s="363"/>
      <c r="AI128" s="147"/>
      <c r="AJ128" s="389"/>
      <c r="AK128" s="86"/>
      <c r="AL128" s="56"/>
      <c r="AM128" s="56"/>
    </row>
    <row r="129" spans="1:39" s="223" customFormat="1" ht="111" customHeight="1">
      <c r="A129" s="189">
        <v>16</v>
      </c>
      <c r="B129" s="99"/>
      <c r="C129" s="333" t="s">
        <v>23</v>
      </c>
      <c r="D129" s="147"/>
      <c r="E129" s="99"/>
      <c r="F129" s="147"/>
      <c r="G129" s="98" t="s">
        <v>287</v>
      </c>
      <c r="H129" s="246" t="s">
        <v>414</v>
      </c>
      <c r="I129" s="147" t="s">
        <v>284</v>
      </c>
      <c r="J129" s="129">
        <v>1</v>
      </c>
      <c r="K129" s="129" t="s">
        <v>400</v>
      </c>
      <c r="L129" s="429">
        <v>1300</v>
      </c>
      <c r="M129" s="489"/>
      <c r="N129" s="472">
        <v>1435</v>
      </c>
      <c r="O129" s="99" t="s">
        <v>5</v>
      </c>
      <c r="P129" s="189" t="s">
        <v>7</v>
      </c>
      <c r="Q129" s="99"/>
      <c r="R129" s="118">
        <v>46203</v>
      </c>
      <c r="S129" s="118">
        <v>46203</v>
      </c>
      <c r="T129" s="118">
        <v>46265</v>
      </c>
      <c r="U129" s="99"/>
      <c r="V129" s="99"/>
      <c r="W129" s="99"/>
      <c r="X129" s="129" t="s">
        <v>228</v>
      </c>
      <c r="Y129" s="129" t="s">
        <v>1303</v>
      </c>
      <c r="Z129" s="181"/>
      <c r="AA129" s="129"/>
      <c r="AB129" s="182"/>
      <c r="AC129" s="182"/>
      <c r="AD129" s="182"/>
      <c r="AE129" s="182"/>
      <c r="AF129" s="129"/>
      <c r="AG129" s="129">
        <v>241608</v>
      </c>
      <c r="AH129" s="363"/>
      <c r="AI129" s="147"/>
      <c r="AJ129" s="389"/>
      <c r="AK129" s="86" t="s">
        <v>827</v>
      </c>
      <c r="AL129" s="56"/>
      <c r="AM129" s="56"/>
    </row>
    <row r="130" spans="1:39" s="223" customFormat="1" ht="142.5" customHeight="1">
      <c r="A130" s="189">
        <v>17</v>
      </c>
      <c r="B130" s="99"/>
      <c r="C130" s="333" t="s">
        <v>23</v>
      </c>
      <c r="D130" s="147"/>
      <c r="E130" s="99"/>
      <c r="F130" s="147"/>
      <c r="G130" s="98" t="s">
        <v>283</v>
      </c>
      <c r="H130" s="246" t="s">
        <v>415</v>
      </c>
      <c r="I130" s="147" t="s">
        <v>284</v>
      </c>
      <c r="J130" s="129">
        <v>1</v>
      </c>
      <c r="K130" s="129" t="s">
        <v>400</v>
      </c>
      <c r="L130" s="429">
        <v>2500</v>
      </c>
      <c r="M130" s="489"/>
      <c r="N130" s="472">
        <v>2429</v>
      </c>
      <c r="O130" s="99" t="s">
        <v>5</v>
      </c>
      <c r="P130" s="189" t="s">
        <v>7</v>
      </c>
      <c r="Q130" s="99"/>
      <c r="R130" s="118">
        <v>45991</v>
      </c>
      <c r="S130" s="118">
        <v>45991</v>
      </c>
      <c r="T130" s="118">
        <v>46053</v>
      </c>
      <c r="U130" s="99"/>
      <c r="V130" s="99"/>
      <c r="W130" s="99"/>
      <c r="X130" s="129" t="s">
        <v>228</v>
      </c>
      <c r="Y130" s="129" t="s">
        <v>1303</v>
      </c>
      <c r="Z130" s="181"/>
      <c r="AA130" s="129"/>
      <c r="AB130" s="182"/>
      <c r="AC130" s="182"/>
      <c r="AD130" s="182"/>
      <c r="AE130" s="182"/>
      <c r="AF130" s="129"/>
      <c r="AG130" s="129">
        <v>241608</v>
      </c>
      <c r="AH130" s="363"/>
      <c r="AI130" s="147"/>
      <c r="AJ130" s="389"/>
      <c r="AK130" s="86"/>
      <c r="AL130" s="56"/>
      <c r="AM130" s="56"/>
    </row>
    <row r="131" spans="1:39" s="223" customFormat="1" ht="119.45" customHeight="1">
      <c r="A131" s="189">
        <v>18</v>
      </c>
      <c r="B131" s="99"/>
      <c r="C131" s="333" t="s">
        <v>23</v>
      </c>
      <c r="D131" s="147"/>
      <c r="E131" s="99"/>
      <c r="F131" s="147"/>
      <c r="G131" s="98" t="s">
        <v>291</v>
      </c>
      <c r="H131" s="246" t="s">
        <v>418</v>
      </c>
      <c r="I131" s="147" t="s">
        <v>278</v>
      </c>
      <c r="J131" s="129">
        <v>1</v>
      </c>
      <c r="K131" s="129" t="s">
        <v>400</v>
      </c>
      <c r="L131" s="429">
        <v>2000</v>
      </c>
      <c r="M131" s="489"/>
      <c r="N131" s="472">
        <v>2112</v>
      </c>
      <c r="O131" s="99" t="s">
        <v>5</v>
      </c>
      <c r="P131" s="189" t="s">
        <v>7</v>
      </c>
      <c r="Q131" s="99"/>
      <c r="R131" s="118">
        <v>46142</v>
      </c>
      <c r="S131" s="118">
        <v>46142</v>
      </c>
      <c r="T131" s="118">
        <v>46203</v>
      </c>
      <c r="U131" s="99"/>
      <c r="V131" s="99"/>
      <c r="W131" s="99"/>
      <c r="X131" s="129" t="s">
        <v>228</v>
      </c>
      <c r="Y131" s="129" t="s">
        <v>1303</v>
      </c>
      <c r="Z131" s="181"/>
      <c r="AA131" s="129"/>
      <c r="AB131" s="182"/>
      <c r="AC131" s="182"/>
      <c r="AD131" s="182"/>
      <c r="AE131" s="182"/>
      <c r="AF131" s="129"/>
      <c r="AG131" s="129">
        <v>241608</v>
      </c>
      <c r="AH131" s="363"/>
      <c r="AI131" s="147"/>
      <c r="AJ131" s="389"/>
      <c r="AK131" s="86"/>
      <c r="AL131" s="56"/>
      <c r="AM131" s="56"/>
    </row>
    <row r="132" spans="1:39" s="223" customFormat="1" ht="119.45" customHeight="1">
      <c r="A132" s="189">
        <v>19</v>
      </c>
      <c r="B132" s="99"/>
      <c r="C132" s="333" t="s">
        <v>23</v>
      </c>
      <c r="D132" s="147"/>
      <c r="E132" s="99"/>
      <c r="F132" s="147"/>
      <c r="G132" s="98" t="s">
        <v>288</v>
      </c>
      <c r="H132" s="246" t="s">
        <v>417</v>
      </c>
      <c r="I132" s="147" t="s">
        <v>278</v>
      </c>
      <c r="J132" s="129">
        <v>1</v>
      </c>
      <c r="K132" s="129" t="s">
        <v>400</v>
      </c>
      <c r="L132" s="429">
        <v>2500</v>
      </c>
      <c r="M132" s="489"/>
      <c r="N132" s="472">
        <v>2535</v>
      </c>
      <c r="O132" s="99" t="s">
        <v>5</v>
      </c>
      <c r="P132" s="189" t="s">
        <v>7</v>
      </c>
      <c r="Q132" s="99"/>
      <c r="R132" s="118">
        <v>46142</v>
      </c>
      <c r="S132" s="118">
        <v>46142</v>
      </c>
      <c r="T132" s="118">
        <v>46203</v>
      </c>
      <c r="U132" s="99"/>
      <c r="V132" s="99"/>
      <c r="W132" s="99"/>
      <c r="X132" s="129" t="s">
        <v>228</v>
      </c>
      <c r="Y132" s="129" t="s">
        <v>1303</v>
      </c>
      <c r="Z132" s="181"/>
      <c r="AA132" s="129"/>
      <c r="AB132" s="182"/>
      <c r="AC132" s="182"/>
      <c r="AD132" s="182"/>
      <c r="AE132" s="182"/>
      <c r="AF132" s="129"/>
      <c r="AG132" s="129">
        <v>241608</v>
      </c>
      <c r="AH132" s="363"/>
      <c r="AI132" s="147"/>
      <c r="AJ132" s="389" t="s">
        <v>824</v>
      </c>
      <c r="AK132" s="86" t="s">
        <v>825</v>
      </c>
      <c r="AL132" s="56"/>
      <c r="AM132" s="56"/>
    </row>
    <row r="133" spans="1:39" s="223" customFormat="1" ht="119.45" hidden="1" customHeight="1">
      <c r="A133" s="189">
        <v>20</v>
      </c>
      <c r="B133" s="99"/>
      <c r="C133" s="333" t="s">
        <v>23</v>
      </c>
      <c r="D133" s="147"/>
      <c r="E133" s="99"/>
      <c r="F133" s="147"/>
      <c r="G133" s="98" t="s">
        <v>286</v>
      </c>
      <c r="H133" s="246" t="s">
        <v>416</v>
      </c>
      <c r="I133" s="147" t="s">
        <v>278</v>
      </c>
      <c r="J133" s="129">
        <v>1</v>
      </c>
      <c r="K133" s="129" t="s">
        <v>400</v>
      </c>
      <c r="L133" s="429">
        <v>120000</v>
      </c>
      <c r="M133" s="489"/>
      <c r="N133" s="472">
        <v>105600</v>
      </c>
      <c r="O133" s="99" t="s">
        <v>5</v>
      </c>
      <c r="P133" s="189" t="s">
        <v>7</v>
      </c>
      <c r="Q133" s="99"/>
      <c r="R133" s="118">
        <v>46295</v>
      </c>
      <c r="S133" s="118">
        <v>46295</v>
      </c>
      <c r="T133" s="118">
        <v>46356</v>
      </c>
      <c r="U133" s="99"/>
      <c r="V133" s="99"/>
      <c r="W133" s="99"/>
      <c r="X133" s="129" t="s">
        <v>228</v>
      </c>
      <c r="Y133" s="129" t="s">
        <v>1303</v>
      </c>
      <c r="Z133" s="181"/>
      <c r="AA133" s="129"/>
      <c r="AB133" s="182"/>
      <c r="AC133" s="182"/>
      <c r="AD133" s="182"/>
      <c r="AE133" s="182"/>
      <c r="AF133" s="129"/>
      <c r="AG133" s="129">
        <v>23108</v>
      </c>
      <c r="AH133" s="363"/>
      <c r="AI133" s="147"/>
      <c r="AJ133" s="389"/>
      <c r="AK133" s="86"/>
      <c r="AL133" s="56"/>
      <c r="AM133" s="56"/>
    </row>
    <row r="134" spans="1:39" s="223" customFormat="1" ht="178.9" hidden="1" customHeight="1">
      <c r="A134" s="189">
        <v>22</v>
      </c>
      <c r="B134" s="99"/>
      <c r="C134" s="333" t="s">
        <v>23</v>
      </c>
      <c r="D134" s="147"/>
      <c r="E134" s="99"/>
      <c r="F134" s="147"/>
      <c r="G134" s="98" t="s">
        <v>274</v>
      </c>
      <c r="H134" s="246" t="s">
        <v>375</v>
      </c>
      <c r="I134" s="147" t="s">
        <v>275</v>
      </c>
      <c r="J134" s="129">
        <v>1</v>
      </c>
      <c r="K134" s="129" t="s">
        <v>185</v>
      </c>
      <c r="L134" s="429">
        <v>20000</v>
      </c>
      <c r="M134" s="489"/>
      <c r="N134" s="472">
        <v>21120</v>
      </c>
      <c r="O134" s="99" t="s">
        <v>11</v>
      </c>
      <c r="P134" s="189" t="s">
        <v>151</v>
      </c>
      <c r="Q134" s="99"/>
      <c r="R134" s="118">
        <v>46265</v>
      </c>
      <c r="S134" s="118">
        <v>46265</v>
      </c>
      <c r="T134" s="118">
        <v>46326</v>
      </c>
      <c r="U134" s="99"/>
      <c r="V134" s="99"/>
      <c r="W134" s="99"/>
      <c r="X134" s="129" t="s">
        <v>228</v>
      </c>
      <c r="Y134" s="129" t="s">
        <v>1303</v>
      </c>
      <c r="Z134" s="181"/>
      <c r="AA134" s="129" t="s">
        <v>1107</v>
      </c>
      <c r="AB134" s="129" t="s">
        <v>1108</v>
      </c>
      <c r="AC134" s="129" t="s">
        <v>1108</v>
      </c>
      <c r="AD134" s="129" t="s">
        <v>1108</v>
      </c>
      <c r="AE134" s="129" t="s">
        <v>1108</v>
      </c>
      <c r="AF134" s="129" t="s">
        <v>1258</v>
      </c>
      <c r="AG134" s="129">
        <v>241608</v>
      </c>
      <c r="AH134" s="372" t="s">
        <v>763</v>
      </c>
      <c r="AI134" s="147"/>
      <c r="AJ134" s="389" t="s">
        <v>829</v>
      </c>
      <c r="AK134" s="86"/>
      <c r="AL134" s="56"/>
      <c r="AM134" s="56"/>
    </row>
    <row r="135" spans="1:39" s="223" customFormat="1" ht="135.6" hidden="1" customHeight="1">
      <c r="A135" s="189">
        <v>23</v>
      </c>
      <c r="B135" s="99"/>
      <c r="C135" s="333" t="s">
        <v>24</v>
      </c>
      <c r="D135" s="147"/>
      <c r="E135" s="99"/>
      <c r="F135" s="147"/>
      <c r="G135" s="98" t="s">
        <v>293</v>
      </c>
      <c r="H135" s="246" t="s">
        <v>376</v>
      </c>
      <c r="I135" s="147" t="s">
        <v>294</v>
      </c>
      <c r="J135" s="129">
        <v>1250</v>
      </c>
      <c r="K135" s="129" t="s">
        <v>419</v>
      </c>
      <c r="L135" s="429">
        <v>53665.29</v>
      </c>
      <c r="M135" s="489"/>
      <c r="N135" s="472">
        <v>47520</v>
      </c>
      <c r="O135" s="99" t="s">
        <v>16</v>
      </c>
      <c r="P135" s="189" t="s">
        <v>151</v>
      </c>
      <c r="Q135" s="99"/>
      <c r="R135" s="118">
        <v>46142</v>
      </c>
      <c r="S135" s="118">
        <v>46203</v>
      </c>
      <c r="T135" s="118">
        <v>46295</v>
      </c>
      <c r="U135" s="99"/>
      <c r="V135" s="99"/>
      <c r="W135" s="99"/>
      <c r="X135" s="129" t="s">
        <v>295</v>
      </c>
      <c r="Y135" s="129" t="s">
        <v>1314</v>
      </c>
      <c r="Z135" s="181"/>
      <c r="AA135" s="129" t="s">
        <v>1107</v>
      </c>
      <c r="AB135" s="129" t="s">
        <v>1108</v>
      </c>
      <c r="AC135" s="129" t="s">
        <v>1108</v>
      </c>
      <c r="AD135" s="129" t="s">
        <v>1108</v>
      </c>
      <c r="AE135" s="129" t="s">
        <v>1108</v>
      </c>
      <c r="AF135" s="129" t="s">
        <v>1258</v>
      </c>
      <c r="AG135" s="129">
        <v>241608</v>
      </c>
      <c r="AH135" s="363" t="s">
        <v>1259</v>
      </c>
      <c r="AI135" s="147"/>
      <c r="AJ135" s="389" t="s">
        <v>830</v>
      </c>
      <c r="AK135" s="86"/>
      <c r="AL135" s="56"/>
      <c r="AM135" s="56"/>
    </row>
    <row r="136" spans="1:39" s="223" customFormat="1" ht="136.9" hidden="1" customHeight="1">
      <c r="A136" s="189">
        <v>24</v>
      </c>
      <c r="B136" s="99"/>
      <c r="C136" s="333" t="s">
        <v>24</v>
      </c>
      <c r="D136" s="147"/>
      <c r="E136" s="99"/>
      <c r="F136" s="147"/>
      <c r="G136" s="98" t="s">
        <v>297</v>
      </c>
      <c r="H136" s="246" t="s">
        <v>420</v>
      </c>
      <c r="I136" s="147" t="s">
        <v>298</v>
      </c>
      <c r="J136" s="129">
        <v>50</v>
      </c>
      <c r="K136" s="129" t="s">
        <v>423</v>
      </c>
      <c r="L136" s="430">
        <v>81320</v>
      </c>
      <c r="M136" s="490"/>
      <c r="N136" s="472">
        <v>81320</v>
      </c>
      <c r="O136" s="99" t="s">
        <v>5</v>
      </c>
      <c r="P136" s="189" t="s">
        <v>151</v>
      </c>
      <c r="Q136" s="99"/>
      <c r="R136" s="118">
        <v>46081</v>
      </c>
      <c r="S136" s="118">
        <v>46112</v>
      </c>
      <c r="T136" s="118">
        <v>46173</v>
      </c>
      <c r="U136" s="99"/>
      <c r="V136" s="99"/>
      <c r="W136" s="99"/>
      <c r="X136" s="129" t="s">
        <v>295</v>
      </c>
      <c r="Y136" s="129" t="s">
        <v>1314</v>
      </c>
      <c r="Z136" s="181"/>
      <c r="AA136" s="129" t="s">
        <v>1240</v>
      </c>
      <c r="AB136" s="238">
        <v>45814</v>
      </c>
      <c r="AC136" s="238">
        <v>46179</v>
      </c>
      <c r="AD136" s="238">
        <v>46180</v>
      </c>
      <c r="AE136" s="238">
        <v>46545</v>
      </c>
      <c r="AF136" s="318" t="s">
        <v>30</v>
      </c>
      <c r="AG136" s="129">
        <v>4189</v>
      </c>
      <c r="AH136" s="363" t="s">
        <v>764</v>
      </c>
      <c r="AI136" s="147"/>
      <c r="AJ136" s="389" t="s">
        <v>830</v>
      </c>
      <c r="AK136" s="86"/>
      <c r="AL136" s="56" t="s">
        <v>1241</v>
      </c>
      <c r="AM136" s="56"/>
    </row>
    <row r="137" spans="1:39" s="223" customFormat="1" ht="117" customHeight="1">
      <c r="A137" s="189">
        <v>25</v>
      </c>
      <c r="B137" s="99"/>
      <c r="C137" s="333" t="s">
        <v>24</v>
      </c>
      <c r="D137" s="147"/>
      <c r="E137" s="99"/>
      <c r="F137" s="147"/>
      <c r="G137" s="98" t="s">
        <v>296</v>
      </c>
      <c r="H137" s="246" t="s">
        <v>421</v>
      </c>
      <c r="I137" s="147" t="s">
        <v>1256</v>
      </c>
      <c r="J137" s="129">
        <v>8</v>
      </c>
      <c r="K137" s="129" t="s">
        <v>424</v>
      </c>
      <c r="L137" s="430">
        <v>11037</v>
      </c>
      <c r="M137" s="490"/>
      <c r="N137" s="472">
        <v>11037</v>
      </c>
      <c r="O137" s="99" t="s">
        <v>5</v>
      </c>
      <c r="P137" s="189" t="s">
        <v>157</v>
      </c>
      <c r="Q137" s="99"/>
      <c r="R137" s="118">
        <v>46112</v>
      </c>
      <c r="S137" s="118">
        <v>46142</v>
      </c>
      <c r="T137" s="118">
        <v>46203</v>
      </c>
      <c r="U137" s="99"/>
      <c r="V137" s="99"/>
      <c r="W137" s="99"/>
      <c r="X137" s="129" t="s">
        <v>295</v>
      </c>
      <c r="Y137" s="129" t="s">
        <v>1314</v>
      </c>
      <c r="Z137" s="181"/>
      <c r="AA137" s="129"/>
      <c r="AB137" s="238"/>
      <c r="AC137" s="238"/>
      <c r="AD137" s="238"/>
      <c r="AE137" s="238"/>
      <c r="AF137" s="129"/>
      <c r="AG137" s="129">
        <v>12610</v>
      </c>
      <c r="AH137" s="363" t="s">
        <v>765</v>
      </c>
      <c r="AI137" s="147"/>
      <c r="AJ137" s="389" t="s">
        <v>831</v>
      </c>
      <c r="AK137" s="86"/>
      <c r="AL137" s="56"/>
      <c r="AM137" s="56"/>
    </row>
    <row r="138" spans="1:39" s="223" customFormat="1" ht="123.6" customHeight="1">
      <c r="A138" s="189">
        <v>26</v>
      </c>
      <c r="B138" s="99"/>
      <c r="C138" s="333" t="s">
        <v>24</v>
      </c>
      <c r="D138" s="147"/>
      <c r="E138" s="99"/>
      <c r="F138" s="147"/>
      <c r="G138" s="98" t="s">
        <v>299</v>
      </c>
      <c r="H138" s="246" t="s">
        <v>422</v>
      </c>
      <c r="I138" s="147" t="s">
        <v>300</v>
      </c>
      <c r="J138" s="129">
        <v>350</v>
      </c>
      <c r="K138" s="129" t="s">
        <v>425</v>
      </c>
      <c r="L138" s="430">
        <v>19883</v>
      </c>
      <c r="M138" s="490"/>
      <c r="N138" s="472">
        <v>19883</v>
      </c>
      <c r="O138" s="99" t="s">
        <v>11</v>
      </c>
      <c r="P138" s="189" t="s">
        <v>157</v>
      </c>
      <c r="Q138" s="99"/>
      <c r="R138" s="118">
        <v>46142</v>
      </c>
      <c r="S138" s="118">
        <v>46173</v>
      </c>
      <c r="T138" s="118">
        <v>46265</v>
      </c>
      <c r="U138" s="99"/>
      <c r="V138" s="99"/>
      <c r="W138" s="99"/>
      <c r="X138" s="129" t="s">
        <v>1302</v>
      </c>
      <c r="Y138" s="129" t="s">
        <v>1314</v>
      </c>
      <c r="Z138" s="181"/>
      <c r="AA138" s="129"/>
      <c r="AB138" s="238"/>
      <c r="AC138" s="238"/>
      <c r="AD138" s="238"/>
      <c r="AE138" s="238"/>
      <c r="AF138" s="129"/>
      <c r="AG138" s="129">
        <v>27278</v>
      </c>
      <c r="AH138" s="363" t="s">
        <v>762</v>
      </c>
      <c r="AI138" s="147"/>
      <c r="AJ138" s="389" t="s">
        <v>832</v>
      </c>
      <c r="AK138" s="86"/>
      <c r="AL138" s="56"/>
      <c r="AM138" s="56"/>
    </row>
    <row r="139" spans="1:39" s="223" customFormat="1" ht="89.45" customHeight="1">
      <c r="A139" s="327">
        <v>29</v>
      </c>
      <c r="B139" s="99"/>
      <c r="C139" s="333" t="s">
        <v>24</v>
      </c>
      <c r="D139" s="147"/>
      <c r="E139" s="99"/>
      <c r="F139" s="246"/>
      <c r="G139" s="98"/>
      <c r="H139" s="246" t="s">
        <v>1339</v>
      </c>
      <c r="I139" s="246" t="s">
        <v>1257</v>
      </c>
      <c r="J139" s="293">
        <v>1</v>
      </c>
      <c r="K139" s="129" t="s">
        <v>1123</v>
      </c>
      <c r="L139" s="451">
        <v>10000</v>
      </c>
      <c r="M139" s="500"/>
      <c r="N139" s="472"/>
      <c r="O139" s="99" t="s">
        <v>5</v>
      </c>
      <c r="P139" s="189" t="s">
        <v>157</v>
      </c>
      <c r="Q139" s="99"/>
      <c r="R139" s="118">
        <v>46053</v>
      </c>
      <c r="S139" s="118">
        <v>46112</v>
      </c>
      <c r="T139" s="118">
        <v>46173</v>
      </c>
      <c r="U139" s="99"/>
      <c r="V139" s="99"/>
      <c r="W139" s="99"/>
      <c r="X139" s="129" t="s">
        <v>1136</v>
      </c>
      <c r="Y139" s="129" t="s">
        <v>1303</v>
      </c>
      <c r="Z139" s="286"/>
      <c r="AA139" s="286"/>
      <c r="AB139" s="287"/>
      <c r="AC139" s="287"/>
      <c r="AD139" s="287"/>
      <c r="AE139" s="287"/>
      <c r="AF139" s="294"/>
      <c r="AG139" s="294">
        <v>12395</v>
      </c>
      <c r="AH139" s="373" t="s">
        <v>1137</v>
      </c>
      <c r="AI139" s="295"/>
      <c r="AJ139" s="389"/>
      <c r="AK139" s="86"/>
      <c r="AL139" s="56"/>
      <c r="AM139" s="56"/>
    </row>
    <row r="140" spans="1:39" s="223" customFormat="1" ht="234" customHeight="1">
      <c r="A140" s="327">
        <v>31</v>
      </c>
      <c r="B140" s="99"/>
      <c r="C140" s="333" t="s">
        <v>24</v>
      </c>
      <c r="D140" s="147"/>
      <c r="E140" s="99"/>
      <c r="F140" s="147"/>
      <c r="G140" s="98"/>
      <c r="H140" s="246" t="s">
        <v>1340</v>
      </c>
      <c r="I140" s="147" t="s">
        <v>1297</v>
      </c>
      <c r="J140" s="293">
        <v>1</v>
      </c>
      <c r="K140" s="129" t="s">
        <v>178</v>
      </c>
      <c r="L140" s="452">
        <v>10000</v>
      </c>
      <c r="M140" s="501"/>
      <c r="N140" s="472"/>
      <c r="O140" s="99" t="s">
        <v>5</v>
      </c>
      <c r="P140" s="189" t="s">
        <v>157</v>
      </c>
      <c r="Q140" s="99"/>
      <c r="R140" s="118">
        <v>46173</v>
      </c>
      <c r="S140" s="118">
        <v>46203</v>
      </c>
      <c r="T140" s="118">
        <v>46326</v>
      </c>
      <c r="U140" s="99"/>
      <c r="V140" s="99"/>
      <c r="W140" s="99"/>
      <c r="X140" s="129" t="s">
        <v>1136</v>
      </c>
      <c r="Y140" s="129" t="s">
        <v>1315</v>
      </c>
      <c r="Z140" s="286"/>
      <c r="AA140" s="286"/>
      <c r="AB140" s="287"/>
      <c r="AC140" s="287"/>
      <c r="AD140" s="287"/>
      <c r="AE140" s="287"/>
      <c r="AF140" s="294"/>
      <c r="AG140" s="294">
        <v>12955</v>
      </c>
      <c r="AH140" s="374" t="s">
        <v>1048</v>
      </c>
      <c r="AI140" s="182"/>
      <c r="AJ140" s="389"/>
      <c r="AK140" s="86"/>
      <c r="AL140" s="56"/>
      <c r="AM140" s="56"/>
    </row>
    <row r="141" spans="1:39" s="223" customFormat="1" ht="231.6" customHeight="1">
      <c r="A141" s="327">
        <v>32</v>
      </c>
      <c r="B141" s="99"/>
      <c r="C141" s="333" t="s">
        <v>24</v>
      </c>
      <c r="D141" s="147"/>
      <c r="E141" s="99"/>
      <c r="F141" s="147"/>
      <c r="G141" s="98"/>
      <c r="H141" s="246" t="s">
        <v>1341</v>
      </c>
      <c r="I141" s="147" t="s">
        <v>1297</v>
      </c>
      <c r="J141" s="293">
        <v>1</v>
      </c>
      <c r="K141" s="129" t="s">
        <v>178</v>
      </c>
      <c r="L141" s="452">
        <v>12000</v>
      </c>
      <c r="M141" s="501"/>
      <c r="N141" s="472"/>
      <c r="O141" s="99" t="s">
        <v>5</v>
      </c>
      <c r="P141" s="189" t="s">
        <v>157</v>
      </c>
      <c r="Q141" s="99"/>
      <c r="R141" s="118">
        <v>46173</v>
      </c>
      <c r="S141" s="118">
        <v>46203</v>
      </c>
      <c r="T141" s="118">
        <v>46326</v>
      </c>
      <c r="U141" s="99"/>
      <c r="V141" s="99"/>
      <c r="W141" s="99"/>
      <c r="X141" s="129" t="s">
        <v>1136</v>
      </c>
      <c r="Y141" s="129" t="s">
        <v>1315</v>
      </c>
      <c r="Z141" s="286"/>
      <c r="AA141" s="286"/>
      <c r="AB141" s="287"/>
      <c r="AC141" s="287"/>
      <c r="AD141" s="287"/>
      <c r="AE141" s="287"/>
      <c r="AF141" s="294"/>
      <c r="AG141" s="294">
        <v>757</v>
      </c>
      <c r="AH141" s="374" t="s">
        <v>1048</v>
      </c>
      <c r="AI141" s="182"/>
      <c r="AJ141" s="389"/>
      <c r="AK141" s="86"/>
      <c r="AL141" s="56"/>
      <c r="AM141" s="56"/>
    </row>
    <row r="142" spans="1:39" s="223" customFormat="1" ht="233.45" hidden="1" customHeight="1">
      <c r="A142" s="327">
        <v>34</v>
      </c>
      <c r="B142" s="99"/>
      <c r="C142" s="333" t="s">
        <v>24</v>
      </c>
      <c r="D142" s="147"/>
      <c r="E142" s="99"/>
      <c r="F142" s="147"/>
      <c r="G142" s="98"/>
      <c r="H142" s="246" t="s">
        <v>1397</v>
      </c>
      <c r="I142" s="147" t="s">
        <v>1297</v>
      </c>
      <c r="J142" s="293">
        <f>1+1</f>
        <v>2</v>
      </c>
      <c r="K142" s="129" t="s">
        <v>178</v>
      </c>
      <c r="L142" s="452">
        <f>9000+11000</f>
        <v>20000</v>
      </c>
      <c r="M142" s="501"/>
      <c r="N142" s="515"/>
      <c r="O142" s="99" t="s">
        <v>5</v>
      </c>
      <c r="P142" s="189" t="s">
        <v>9</v>
      </c>
      <c r="Q142" s="99"/>
      <c r="R142" s="118">
        <v>46173</v>
      </c>
      <c r="S142" s="118">
        <v>46203</v>
      </c>
      <c r="T142" s="118">
        <v>46387</v>
      </c>
      <c r="U142" s="99"/>
      <c r="V142" s="99"/>
      <c r="W142" s="99"/>
      <c r="X142" s="129" t="s">
        <v>1136</v>
      </c>
      <c r="Y142" s="129" t="s">
        <v>1315</v>
      </c>
      <c r="Z142" s="286"/>
      <c r="AA142" s="286"/>
      <c r="AB142" s="287"/>
      <c r="AC142" s="287"/>
      <c r="AD142" s="287"/>
      <c r="AE142" s="287"/>
      <c r="AF142" s="294"/>
      <c r="AG142" s="294">
        <v>618457</v>
      </c>
      <c r="AH142" s="511" t="s">
        <v>1382</v>
      </c>
      <c r="AI142" s="182"/>
      <c r="AJ142" s="389"/>
      <c r="AK142" s="86"/>
      <c r="AL142" s="56"/>
      <c r="AM142" s="56"/>
    </row>
    <row r="143" spans="1:39" s="223" customFormat="1" ht="79.900000000000006" customHeight="1">
      <c r="A143" s="327">
        <v>35</v>
      </c>
      <c r="B143" s="99"/>
      <c r="C143" s="333" t="s">
        <v>24</v>
      </c>
      <c r="D143" s="147"/>
      <c r="E143" s="99"/>
      <c r="F143" s="246"/>
      <c r="G143" s="98"/>
      <c r="H143" s="246" t="s">
        <v>1338</v>
      </c>
      <c r="I143" s="96" t="s">
        <v>1261</v>
      </c>
      <c r="J143" s="293"/>
      <c r="K143" s="129"/>
      <c r="L143" s="451">
        <v>8000</v>
      </c>
      <c r="M143" s="500"/>
      <c r="N143" s="472"/>
      <c r="O143" s="99" t="s">
        <v>5</v>
      </c>
      <c r="P143" s="189" t="s">
        <v>157</v>
      </c>
      <c r="Q143" s="99"/>
      <c r="R143" s="118">
        <v>46112</v>
      </c>
      <c r="S143" s="118">
        <v>46142</v>
      </c>
      <c r="T143" s="118">
        <v>46265</v>
      </c>
      <c r="U143" s="99"/>
      <c r="V143" s="99"/>
      <c r="W143" s="99"/>
      <c r="X143" s="129" t="s">
        <v>1302</v>
      </c>
      <c r="Y143" s="129" t="s">
        <v>1303</v>
      </c>
      <c r="Z143" s="286"/>
      <c r="AA143" s="286"/>
      <c r="AB143" s="287"/>
      <c r="AC143" s="287"/>
      <c r="AD143" s="287"/>
      <c r="AE143" s="287"/>
      <c r="AF143" s="294"/>
      <c r="AG143" s="129">
        <v>608436</v>
      </c>
      <c r="AH143" s="373" t="s">
        <v>1138</v>
      </c>
      <c r="AI143" s="295"/>
      <c r="AJ143" s="389"/>
      <c r="AK143" s="86"/>
      <c r="AL143" s="56"/>
      <c r="AM143" s="56"/>
    </row>
    <row r="144" spans="1:39" s="223" customFormat="1" ht="63.6" customHeight="1">
      <c r="A144" s="327" t="s">
        <v>1260</v>
      </c>
      <c r="B144" s="99"/>
      <c r="C144" s="333" t="s">
        <v>24</v>
      </c>
      <c r="D144" s="147"/>
      <c r="E144" s="99"/>
      <c r="F144" s="246"/>
      <c r="G144" s="98"/>
      <c r="H144" s="246" t="s">
        <v>1262</v>
      </c>
      <c r="I144" s="246" t="s">
        <v>1124</v>
      </c>
      <c r="J144" s="293">
        <v>1</v>
      </c>
      <c r="K144" s="129" t="s">
        <v>1125</v>
      </c>
      <c r="L144" s="451"/>
      <c r="M144" s="500"/>
      <c r="N144" s="472"/>
      <c r="O144" s="99" t="s">
        <v>5</v>
      </c>
      <c r="P144" s="189" t="s">
        <v>157</v>
      </c>
      <c r="Q144" s="99"/>
      <c r="R144" s="118">
        <v>46112</v>
      </c>
      <c r="S144" s="118">
        <v>46142</v>
      </c>
      <c r="T144" s="118">
        <v>46265</v>
      </c>
      <c r="U144" s="99"/>
      <c r="V144" s="99"/>
      <c r="W144" s="99"/>
      <c r="X144" s="129" t="s">
        <v>1302</v>
      </c>
      <c r="Y144" s="129" t="s">
        <v>1316</v>
      </c>
      <c r="Z144" s="286"/>
      <c r="AA144" s="286"/>
      <c r="AB144" s="287"/>
      <c r="AC144" s="287"/>
      <c r="AD144" s="287"/>
      <c r="AE144" s="287"/>
      <c r="AF144" s="294"/>
      <c r="AG144" s="129">
        <v>608436</v>
      </c>
      <c r="AH144" s="373" t="s">
        <v>1138</v>
      </c>
      <c r="AI144" s="295"/>
      <c r="AJ144" s="389"/>
      <c r="AK144" s="86"/>
      <c r="AL144" s="56"/>
      <c r="AM144" s="56"/>
    </row>
    <row r="145" spans="1:39" s="223" customFormat="1" ht="63.6" customHeight="1">
      <c r="A145" s="327" t="s">
        <v>1111</v>
      </c>
      <c r="B145" s="99"/>
      <c r="C145" s="333" t="s">
        <v>24</v>
      </c>
      <c r="D145" s="147"/>
      <c r="E145" s="99"/>
      <c r="F145" s="246"/>
      <c r="G145" s="98"/>
      <c r="H145" s="246" t="s">
        <v>1263</v>
      </c>
      <c r="I145" s="246" t="s">
        <v>1273</v>
      </c>
      <c r="J145" s="293">
        <v>1</v>
      </c>
      <c r="K145" s="129" t="s">
        <v>1126</v>
      </c>
      <c r="L145" s="451"/>
      <c r="M145" s="500"/>
      <c r="N145" s="472"/>
      <c r="O145" s="99" t="s">
        <v>5</v>
      </c>
      <c r="P145" s="189" t="s">
        <v>157</v>
      </c>
      <c r="Q145" s="99"/>
      <c r="R145" s="118">
        <v>46112</v>
      </c>
      <c r="S145" s="118">
        <v>46142</v>
      </c>
      <c r="T145" s="118">
        <v>46265</v>
      </c>
      <c r="U145" s="99"/>
      <c r="V145" s="99"/>
      <c r="W145" s="99"/>
      <c r="X145" s="129" t="s">
        <v>1302</v>
      </c>
      <c r="Y145" s="129" t="s">
        <v>1316</v>
      </c>
      <c r="Z145" s="286"/>
      <c r="AA145" s="286"/>
      <c r="AB145" s="287"/>
      <c r="AC145" s="287"/>
      <c r="AD145" s="287"/>
      <c r="AE145" s="287"/>
      <c r="AF145" s="294"/>
      <c r="AG145" s="129">
        <v>608436</v>
      </c>
      <c r="AH145" s="373" t="s">
        <v>1138</v>
      </c>
      <c r="AI145" s="295"/>
      <c r="AJ145" s="389"/>
      <c r="AK145" s="86"/>
      <c r="AL145" s="56"/>
      <c r="AM145" s="56"/>
    </row>
    <row r="146" spans="1:39" s="223" customFormat="1" ht="63.6" customHeight="1">
      <c r="A146" s="327" t="s">
        <v>1112</v>
      </c>
      <c r="B146" s="99"/>
      <c r="C146" s="333" t="s">
        <v>24</v>
      </c>
      <c r="D146" s="147"/>
      <c r="E146" s="99"/>
      <c r="F146" s="246"/>
      <c r="G146" s="98"/>
      <c r="H146" s="246" t="s">
        <v>1264</v>
      </c>
      <c r="I146" s="246" t="s">
        <v>1274</v>
      </c>
      <c r="J146" s="293">
        <v>1</v>
      </c>
      <c r="K146" s="129" t="s">
        <v>1127</v>
      </c>
      <c r="L146" s="451"/>
      <c r="M146" s="500"/>
      <c r="N146" s="472"/>
      <c r="O146" s="99" t="s">
        <v>5</v>
      </c>
      <c r="P146" s="189" t="s">
        <v>157</v>
      </c>
      <c r="Q146" s="99"/>
      <c r="R146" s="118">
        <v>46112</v>
      </c>
      <c r="S146" s="118">
        <v>46142</v>
      </c>
      <c r="T146" s="118">
        <v>46265</v>
      </c>
      <c r="U146" s="99"/>
      <c r="V146" s="99"/>
      <c r="W146" s="99"/>
      <c r="X146" s="129" t="s">
        <v>1302</v>
      </c>
      <c r="Y146" s="129" t="s">
        <v>1316</v>
      </c>
      <c r="Z146" s="286"/>
      <c r="AA146" s="286"/>
      <c r="AB146" s="287"/>
      <c r="AC146" s="287"/>
      <c r="AD146" s="287"/>
      <c r="AE146" s="287"/>
      <c r="AF146" s="294"/>
      <c r="AG146" s="129">
        <v>608436</v>
      </c>
      <c r="AH146" s="373" t="s">
        <v>1138</v>
      </c>
      <c r="AI146" s="295"/>
      <c r="AJ146" s="389"/>
      <c r="AK146" s="86"/>
      <c r="AL146" s="56"/>
      <c r="AM146" s="56"/>
    </row>
    <row r="147" spans="1:39" s="223" customFormat="1" ht="63.6" customHeight="1">
      <c r="A147" s="327" t="s">
        <v>1113</v>
      </c>
      <c r="B147" s="99"/>
      <c r="C147" s="333" t="s">
        <v>24</v>
      </c>
      <c r="D147" s="147"/>
      <c r="E147" s="99"/>
      <c r="F147" s="246"/>
      <c r="G147" s="98"/>
      <c r="H147" s="246" t="s">
        <v>1265</v>
      </c>
      <c r="I147" s="246" t="s">
        <v>1275</v>
      </c>
      <c r="J147" s="293">
        <v>1</v>
      </c>
      <c r="K147" s="129" t="s">
        <v>1127</v>
      </c>
      <c r="L147" s="451"/>
      <c r="M147" s="500"/>
      <c r="N147" s="472"/>
      <c r="O147" s="99" t="s">
        <v>5</v>
      </c>
      <c r="P147" s="189" t="s">
        <v>157</v>
      </c>
      <c r="Q147" s="99"/>
      <c r="R147" s="118">
        <v>46112</v>
      </c>
      <c r="S147" s="118">
        <v>46142</v>
      </c>
      <c r="T147" s="118">
        <v>46265</v>
      </c>
      <c r="U147" s="99"/>
      <c r="V147" s="99"/>
      <c r="W147" s="99"/>
      <c r="X147" s="129" t="s">
        <v>1302</v>
      </c>
      <c r="Y147" s="129" t="s">
        <v>1316</v>
      </c>
      <c r="Z147" s="286"/>
      <c r="AA147" s="286"/>
      <c r="AB147" s="287"/>
      <c r="AC147" s="287"/>
      <c r="AD147" s="287"/>
      <c r="AE147" s="287"/>
      <c r="AF147" s="294"/>
      <c r="AG147" s="129">
        <v>608436</v>
      </c>
      <c r="AH147" s="373" t="s">
        <v>1138</v>
      </c>
      <c r="AI147" s="295"/>
      <c r="AJ147" s="389"/>
      <c r="AK147" s="86"/>
      <c r="AL147" s="56"/>
      <c r="AM147" s="56"/>
    </row>
    <row r="148" spans="1:39" s="223" customFormat="1" ht="63.6" customHeight="1">
      <c r="A148" s="327" t="s">
        <v>1114</v>
      </c>
      <c r="B148" s="99"/>
      <c r="C148" s="333" t="s">
        <v>24</v>
      </c>
      <c r="D148" s="147"/>
      <c r="E148" s="99"/>
      <c r="F148" s="246"/>
      <c r="G148" s="98"/>
      <c r="H148" s="246" t="s">
        <v>1266</v>
      </c>
      <c r="I148" s="246" t="s">
        <v>1276</v>
      </c>
      <c r="J148" s="293">
        <v>1</v>
      </c>
      <c r="K148" s="129" t="s">
        <v>1127</v>
      </c>
      <c r="L148" s="451"/>
      <c r="M148" s="500"/>
      <c r="N148" s="472"/>
      <c r="O148" s="99" t="s">
        <v>5</v>
      </c>
      <c r="P148" s="189" t="s">
        <v>157</v>
      </c>
      <c r="Q148" s="99"/>
      <c r="R148" s="118">
        <v>46112</v>
      </c>
      <c r="S148" s="118">
        <v>46142</v>
      </c>
      <c r="T148" s="118">
        <v>46265</v>
      </c>
      <c r="U148" s="99"/>
      <c r="V148" s="99"/>
      <c r="W148" s="99"/>
      <c r="X148" s="129" t="s">
        <v>1302</v>
      </c>
      <c r="Y148" s="129" t="s">
        <v>1316</v>
      </c>
      <c r="Z148" s="286"/>
      <c r="AA148" s="286"/>
      <c r="AB148" s="287"/>
      <c r="AC148" s="287"/>
      <c r="AD148" s="287"/>
      <c r="AE148" s="287"/>
      <c r="AF148" s="294"/>
      <c r="AG148" s="129">
        <v>608436</v>
      </c>
      <c r="AH148" s="373" t="s">
        <v>1138</v>
      </c>
      <c r="AI148" s="295"/>
      <c r="AJ148" s="389"/>
      <c r="AK148" s="86"/>
      <c r="AL148" s="56"/>
      <c r="AM148" s="56"/>
    </row>
    <row r="149" spans="1:39" s="223" customFormat="1" ht="63.6" customHeight="1">
      <c r="A149" s="327" t="s">
        <v>1115</v>
      </c>
      <c r="B149" s="99"/>
      <c r="C149" s="333" t="s">
        <v>24</v>
      </c>
      <c r="D149" s="147"/>
      <c r="E149" s="99"/>
      <c r="F149" s="246"/>
      <c r="G149" s="98"/>
      <c r="H149" s="246" t="s">
        <v>1267</v>
      </c>
      <c r="I149" s="246" t="s">
        <v>1277</v>
      </c>
      <c r="J149" s="293">
        <v>1</v>
      </c>
      <c r="K149" s="129" t="s">
        <v>1128</v>
      </c>
      <c r="L149" s="451"/>
      <c r="M149" s="500"/>
      <c r="N149" s="472"/>
      <c r="O149" s="99" t="s">
        <v>5</v>
      </c>
      <c r="P149" s="189" t="s">
        <v>157</v>
      </c>
      <c r="Q149" s="99"/>
      <c r="R149" s="118">
        <v>46112</v>
      </c>
      <c r="S149" s="118">
        <v>46142</v>
      </c>
      <c r="T149" s="118">
        <v>46265</v>
      </c>
      <c r="U149" s="99"/>
      <c r="V149" s="99"/>
      <c r="W149" s="99"/>
      <c r="X149" s="129" t="s">
        <v>1302</v>
      </c>
      <c r="Y149" s="129" t="s">
        <v>1316</v>
      </c>
      <c r="Z149" s="286"/>
      <c r="AA149" s="286"/>
      <c r="AB149" s="287"/>
      <c r="AC149" s="287"/>
      <c r="AD149" s="287"/>
      <c r="AE149" s="287"/>
      <c r="AF149" s="294"/>
      <c r="AG149" s="129">
        <v>608436</v>
      </c>
      <c r="AH149" s="373" t="s">
        <v>1138</v>
      </c>
      <c r="AI149" s="295"/>
      <c r="AJ149" s="389"/>
      <c r="AK149" s="86"/>
      <c r="AL149" s="56"/>
      <c r="AM149" s="56"/>
    </row>
    <row r="150" spans="1:39" s="223" customFormat="1" ht="63.6" customHeight="1">
      <c r="A150" s="327" t="s">
        <v>1116</v>
      </c>
      <c r="B150" s="99"/>
      <c r="C150" s="333" t="s">
        <v>24</v>
      </c>
      <c r="D150" s="147"/>
      <c r="E150" s="99"/>
      <c r="F150" s="246"/>
      <c r="G150" s="98"/>
      <c r="H150" s="246" t="s">
        <v>1268</v>
      </c>
      <c r="I150" s="246" t="s">
        <v>1278</v>
      </c>
      <c r="J150" s="293">
        <v>1</v>
      </c>
      <c r="K150" s="129" t="s">
        <v>1129</v>
      </c>
      <c r="L150" s="451"/>
      <c r="M150" s="500"/>
      <c r="N150" s="472"/>
      <c r="O150" s="99" t="s">
        <v>5</v>
      </c>
      <c r="P150" s="189" t="s">
        <v>157</v>
      </c>
      <c r="Q150" s="99"/>
      <c r="R150" s="118">
        <v>46112</v>
      </c>
      <c r="S150" s="118">
        <v>46142</v>
      </c>
      <c r="T150" s="118">
        <v>46265</v>
      </c>
      <c r="U150" s="99"/>
      <c r="V150" s="99"/>
      <c r="W150" s="99"/>
      <c r="X150" s="129" t="s">
        <v>1302</v>
      </c>
      <c r="Y150" s="129" t="s">
        <v>1316</v>
      </c>
      <c r="Z150" s="286"/>
      <c r="AA150" s="286"/>
      <c r="AB150" s="287"/>
      <c r="AC150" s="287"/>
      <c r="AD150" s="287"/>
      <c r="AE150" s="287"/>
      <c r="AF150" s="294"/>
      <c r="AG150" s="129">
        <v>608436</v>
      </c>
      <c r="AH150" s="373" t="s">
        <v>1138</v>
      </c>
      <c r="AI150" s="295"/>
      <c r="AJ150" s="389"/>
      <c r="AK150" s="86"/>
      <c r="AL150" s="56"/>
      <c r="AM150" s="56"/>
    </row>
    <row r="151" spans="1:39" s="223" customFormat="1" ht="63.6" customHeight="1">
      <c r="A151" s="327" t="s">
        <v>1117</v>
      </c>
      <c r="B151" s="99"/>
      <c r="C151" s="333" t="s">
        <v>24</v>
      </c>
      <c r="D151" s="147"/>
      <c r="E151" s="99"/>
      <c r="F151" s="246"/>
      <c r="G151" s="98"/>
      <c r="H151" s="246" t="s">
        <v>1269</v>
      </c>
      <c r="I151" s="246" t="s">
        <v>1279</v>
      </c>
      <c r="J151" s="293">
        <v>1</v>
      </c>
      <c r="K151" s="129" t="s">
        <v>1130</v>
      </c>
      <c r="L151" s="451"/>
      <c r="M151" s="500"/>
      <c r="N151" s="472"/>
      <c r="O151" s="99" t="s">
        <v>5</v>
      </c>
      <c r="P151" s="189" t="s">
        <v>157</v>
      </c>
      <c r="Q151" s="99"/>
      <c r="R151" s="118">
        <v>46112</v>
      </c>
      <c r="S151" s="118">
        <v>46142</v>
      </c>
      <c r="T151" s="118">
        <v>46265</v>
      </c>
      <c r="U151" s="99"/>
      <c r="V151" s="99"/>
      <c r="W151" s="99"/>
      <c r="X151" s="129" t="s">
        <v>1302</v>
      </c>
      <c r="Y151" s="129" t="s">
        <v>1316</v>
      </c>
      <c r="Z151" s="286"/>
      <c r="AA151" s="286"/>
      <c r="AB151" s="287"/>
      <c r="AC151" s="287"/>
      <c r="AD151" s="287"/>
      <c r="AE151" s="287"/>
      <c r="AF151" s="294"/>
      <c r="AG151" s="129">
        <v>608436</v>
      </c>
      <c r="AH151" s="373" t="s">
        <v>1138</v>
      </c>
      <c r="AI151" s="295"/>
      <c r="AJ151" s="389"/>
      <c r="AK151" s="86"/>
      <c r="AL151" s="56"/>
      <c r="AM151" s="56"/>
    </row>
    <row r="152" spans="1:39" s="223" customFormat="1" ht="63.6" customHeight="1">
      <c r="A152" s="327" t="s">
        <v>1118</v>
      </c>
      <c r="B152" s="99"/>
      <c r="C152" s="333" t="s">
        <v>24</v>
      </c>
      <c r="D152" s="147"/>
      <c r="E152" s="99"/>
      <c r="F152" s="246"/>
      <c r="G152" s="98"/>
      <c r="H152" s="246" t="s">
        <v>1270</v>
      </c>
      <c r="I152" s="246" t="s">
        <v>1131</v>
      </c>
      <c r="J152" s="293">
        <v>1</v>
      </c>
      <c r="K152" s="129" t="s">
        <v>1132</v>
      </c>
      <c r="L152" s="451"/>
      <c r="M152" s="500"/>
      <c r="N152" s="472"/>
      <c r="O152" s="99" t="s">
        <v>5</v>
      </c>
      <c r="P152" s="189" t="s">
        <v>157</v>
      </c>
      <c r="Q152" s="99"/>
      <c r="R152" s="118">
        <v>46112</v>
      </c>
      <c r="S152" s="118">
        <v>46142</v>
      </c>
      <c r="T152" s="118">
        <v>46265</v>
      </c>
      <c r="U152" s="99"/>
      <c r="V152" s="99"/>
      <c r="W152" s="99"/>
      <c r="X152" s="129" t="s">
        <v>1302</v>
      </c>
      <c r="Y152" s="129" t="s">
        <v>1316</v>
      </c>
      <c r="Z152" s="286"/>
      <c r="AA152" s="286"/>
      <c r="AB152" s="287"/>
      <c r="AC152" s="287"/>
      <c r="AD152" s="287"/>
      <c r="AE152" s="287"/>
      <c r="AF152" s="294"/>
      <c r="AG152" s="129">
        <v>608436</v>
      </c>
      <c r="AH152" s="373" t="s">
        <v>1138</v>
      </c>
      <c r="AI152" s="295"/>
      <c r="AJ152" s="389"/>
      <c r="AK152" s="86"/>
      <c r="AL152" s="56"/>
      <c r="AM152" s="56"/>
    </row>
    <row r="153" spans="1:39" s="223" customFormat="1" ht="63.6" customHeight="1">
      <c r="A153" s="327" t="s">
        <v>1119</v>
      </c>
      <c r="B153" s="99"/>
      <c r="C153" s="333" t="s">
        <v>24</v>
      </c>
      <c r="D153" s="147"/>
      <c r="E153" s="99"/>
      <c r="F153" s="246"/>
      <c r="G153" s="98"/>
      <c r="H153" s="246" t="s">
        <v>1271</v>
      </c>
      <c r="I153" s="246" t="s">
        <v>1280</v>
      </c>
      <c r="J153" s="293">
        <v>1</v>
      </c>
      <c r="K153" s="129" t="s">
        <v>1133</v>
      </c>
      <c r="L153" s="451"/>
      <c r="M153" s="500"/>
      <c r="N153" s="472"/>
      <c r="O153" s="99" t="s">
        <v>5</v>
      </c>
      <c r="P153" s="189" t="s">
        <v>157</v>
      </c>
      <c r="Q153" s="99"/>
      <c r="R153" s="118">
        <v>46112</v>
      </c>
      <c r="S153" s="118">
        <v>46142</v>
      </c>
      <c r="T153" s="118">
        <v>46265</v>
      </c>
      <c r="U153" s="99"/>
      <c r="V153" s="99"/>
      <c r="W153" s="99"/>
      <c r="X153" s="129" t="s">
        <v>1302</v>
      </c>
      <c r="Y153" s="129" t="s">
        <v>1316</v>
      </c>
      <c r="Z153" s="286"/>
      <c r="AA153" s="286"/>
      <c r="AB153" s="287"/>
      <c r="AC153" s="287"/>
      <c r="AD153" s="287"/>
      <c r="AE153" s="287"/>
      <c r="AF153" s="294"/>
      <c r="AG153" s="129">
        <v>608436</v>
      </c>
      <c r="AH153" s="373" t="s">
        <v>1138</v>
      </c>
      <c r="AI153" s="295"/>
      <c r="AJ153" s="389"/>
      <c r="AK153" s="86"/>
      <c r="AL153" s="56"/>
      <c r="AM153" s="56"/>
    </row>
    <row r="154" spans="1:39" s="223" customFormat="1" ht="63.6" customHeight="1">
      <c r="A154" s="327" t="s">
        <v>1120</v>
      </c>
      <c r="B154" s="99"/>
      <c r="C154" s="333" t="s">
        <v>24</v>
      </c>
      <c r="D154" s="147"/>
      <c r="E154" s="99"/>
      <c r="F154" s="246"/>
      <c r="G154" s="98"/>
      <c r="H154" s="246" t="s">
        <v>1272</v>
      </c>
      <c r="I154" s="246" t="s">
        <v>1281</v>
      </c>
      <c r="J154" s="293">
        <v>1</v>
      </c>
      <c r="K154" s="129" t="s">
        <v>1282</v>
      </c>
      <c r="L154" s="451"/>
      <c r="M154" s="500"/>
      <c r="N154" s="472"/>
      <c r="O154" s="99" t="s">
        <v>5</v>
      </c>
      <c r="P154" s="189" t="s">
        <v>157</v>
      </c>
      <c r="Q154" s="99"/>
      <c r="R154" s="118">
        <v>46112</v>
      </c>
      <c r="S154" s="118">
        <v>46142</v>
      </c>
      <c r="T154" s="118">
        <v>46265</v>
      </c>
      <c r="U154" s="99"/>
      <c r="V154" s="99"/>
      <c r="W154" s="99"/>
      <c r="X154" s="129" t="s">
        <v>1302</v>
      </c>
      <c r="Y154" s="129" t="s">
        <v>1316</v>
      </c>
      <c r="Z154" s="286"/>
      <c r="AA154" s="286"/>
      <c r="AB154" s="287"/>
      <c r="AC154" s="287"/>
      <c r="AD154" s="287"/>
      <c r="AE154" s="287"/>
      <c r="AF154" s="294"/>
      <c r="AG154" s="129">
        <v>608436</v>
      </c>
      <c r="AH154" s="373" t="s">
        <v>1138</v>
      </c>
      <c r="AI154" s="295"/>
      <c r="AJ154" s="389"/>
      <c r="AK154" s="86"/>
      <c r="AL154" s="56"/>
      <c r="AM154" s="56"/>
    </row>
    <row r="155" spans="1:39" s="223" customFormat="1" ht="63.6" customHeight="1">
      <c r="A155" s="327">
        <v>36</v>
      </c>
      <c r="B155" s="99"/>
      <c r="C155" s="333" t="s">
        <v>24</v>
      </c>
      <c r="D155" s="147"/>
      <c r="E155" s="99"/>
      <c r="F155" s="147"/>
      <c r="G155" s="98"/>
      <c r="H155" s="246" t="s">
        <v>1337</v>
      </c>
      <c r="I155" s="147" t="s">
        <v>1134</v>
      </c>
      <c r="J155" s="129">
        <v>1</v>
      </c>
      <c r="K155" s="129" t="s">
        <v>1135</v>
      </c>
      <c r="L155" s="452">
        <v>16000</v>
      </c>
      <c r="M155" s="501"/>
      <c r="N155" s="472"/>
      <c r="O155" s="99" t="s">
        <v>5</v>
      </c>
      <c r="P155" s="189" t="s">
        <v>157</v>
      </c>
      <c r="Q155" s="99"/>
      <c r="R155" s="118">
        <v>46173</v>
      </c>
      <c r="S155" s="118">
        <v>46234</v>
      </c>
      <c r="T155" s="118">
        <v>46356</v>
      </c>
      <c r="U155" s="99"/>
      <c r="V155" s="99"/>
      <c r="W155" s="99"/>
      <c r="X155" s="129" t="s">
        <v>1302</v>
      </c>
      <c r="Y155" s="129" t="s">
        <v>1316</v>
      </c>
      <c r="Z155" s="286"/>
      <c r="AA155" s="286"/>
      <c r="AB155" s="287"/>
      <c r="AC155" s="287"/>
      <c r="AD155" s="287"/>
      <c r="AE155" s="287"/>
      <c r="AF155" s="294"/>
      <c r="AG155" s="294">
        <v>7438</v>
      </c>
      <c r="AH155" s="374" t="s">
        <v>1048</v>
      </c>
      <c r="AI155" s="182"/>
      <c r="AJ155" s="389"/>
      <c r="AK155" s="86"/>
      <c r="AL155" s="56"/>
      <c r="AM155" s="56"/>
    </row>
    <row r="156" spans="1:39" s="223" customFormat="1" ht="63.6" customHeight="1">
      <c r="A156" s="327" t="s">
        <v>1283</v>
      </c>
      <c r="B156" s="99"/>
      <c r="C156" s="333" t="s">
        <v>24</v>
      </c>
      <c r="D156" s="147"/>
      <c r="E156" s="99"/>
      <c r="F156" s="147"/>
      <c r="G156" s="98"/>
      <c r="H156" s="246" t="s">
        <v>1284</v>
      </c>
      <c r="I156" s="147"/>
      <c r="J156" s="129">
        <v>1</v>
      </c>
      <c r="K156" s="129" t="s">
        <v>1135</v>
      </c>
      <c r="L156" s="452"/>
      <c r="M156" s="501"/>
      <c r="N156" s="472"/>
      <c r="O156" s="99" t="s">
        <v>5</v>
      </c>
      <c r="P156" s="189" t="s">
        <v>157</v>
      </c>
      <c r="Q156" s="99"/>
      <c r="R156" s="118">
        <v>46173</v>
      </c>
      <c r="S156" s="118">
        <v>46234</v>
      </c>
      <c r="T156" s="118">
        <v>46356</v>
      </c>
      <c r="U156" s="99"/>
      <c r="V156" s="99"/>
      <c r="W156" s="99"/>
      <c r="X156" s="129" t="s">
        <v>1302</v>
      </c>
      <c r="Y156" s="129" t="s">
        <v>1316</v>
      </c>
      <c r="Z156" s="286"/>
      <c r="AA156" s="286"/>
      <c r="AB156" s="287"/>
      <c r="AC156" s="287"/>
      <c r="AD156" s="287"/>
      <c r="AE156" s="287"/>
      <c r="AF156" s="294"/>
      <c r="AG156" s="294">
        <v>7438</v>
      </c>
      <c r="AH156" s="374" t="s">
        <v>1048</v>
      </c>
      <c r="AI156" s="182"/>
      <c r="AJ156" s="389"/>
      <c r="AK156" s="86"/>
      <c r="AL156" s="56"/>
      <c r="AM156" s="56"/>
    </row>
    <row r="157" spans="1:39" s="223" customFormat="1" ht="63.6" customHeight="1">
      <c r="A157" s="327" t="s">
        <v>1121</v>
      </c>
      <c r="B157" s="99"/>
      <c r="C157" s="333" t="s">
        <v>24</v>
      </c>
      <c r="D157" s="147"/>
      <c r="E157" s="99"/>
      <c r="F157" s="147"/>
      <c r="G157" s="98"/>
      <c r="H157" s="246" t="s">
        <v>1285</v>
      </c>
      <c r="I157" s="147"/>
      <c r="J157" s="129">
        <v>1</v>
      </c>
      <c r="K157" s="129" t="s">
        <v>1135</v>
      </c>
      <c r="L157" s="452"/>
      <c r="M157" s="501"/>
      <c r="N157" s="472"/>
      <c r="O157" s="99" t="s">
        <v>5</v>
      </c>
      <c r="P157" s="189" t="s">
        <v>157</v>
      </c>
      <c r="Q157" s="99"/>
      <c r="R157" s="118">
        <v>46173</v>
      </c>
      <c r="S157" s="118">
        <v>46234</v>
      </c>
      <c r="T157" s="118">
        <v>46356</v>
      </c>
      <c r="U157" s="99"/>
      <c r="V157" s="99"/>
      <c r="W157" s="99"/>
      <c r="X157" s="129" t="s">
        <v>1302</v>
      </c>
      <c r="Y157" s="129" t="s">
        <v>1316</v>
      </c>
      <c r="Z157" s="286"/>
      <c r="AA157" s="286"/>
      <c r="AB157" s="287"/>
      <c r="AC157" s="287"/>
      <c r="AD157" s="287"/>
      <c r="AE157" s="287"/>
      <c r="AF157" s="294"/>
      <c r="AG157" s="294">
        <v>600772</v>
      </c>
      <c r="AH157" s="374" t="s">
        <v>1048</v>
      </c>
      <c r="AI157" s="182"/>
      <c r="AJ157" s="389"/>
      <c r="AK157" s="86"/>
      <c r="AL157" s="56"/>
      <c r="AM157" s="56"/>
    </row>
    <row r="158" spans="1:39" s="223" customFormat="1" ht="63.6" customHeight="1">
      <c r="A158" s="327" t="s">
        <v>1122</v>
      </c>
      <c r="B158" s="99"/>
      <c r="C158" s="333" t="s">
        <v>24</v>
      </c>
      <c r="D158" s="147"/>
      <c r="E158" s="99"/>
      <c r="F158" s="147"/>
      <c r="G158" s="98"/>
      <c r="H158" s="246" t="s">
        <v>1286</v>
      </c>
      <c r="I158" s="147"/>
      <c r="J158" s="129">
        <v>1</v>
      </c>
      <c r="K158" s="129" t="s">
        <v>1135</v>
      </c>
      <c r="L158" s="452"/>
      <c r="M158" s="501"/>
      <c r="N158" s="472"/>
      <c r="O158" s="99" t="s">
        <v>5</v>
      </c>
      <c r="P158" s="189" t="s">
        <v>157</v>
      </c>
      <c r="Q158" s="99"/>
      <c r="R158" s="118">
        <v>46173</v>
      </c>
      <c r="S158" s="118">
        <v>46234</v>
      </c>
      <c r="T158" s="118">
        <v>46356</v>
      </c>
      <c r="U158" s="99"/>
      <c r="V158" s="99"/>
      <c r="W158" s="99"/>
      <c r="X158" s="129" t="s">
        <v>1302</v>
      </c>
      <c r="Y158" s="129" t="s">
        <v>1316</v>
      </c>
      <c r="Z158" s="286"/>
      <c r="AA158" s="286"/>
      <c r="AB158" s="287"/>
      <c r="AC158" s="287"/>
      <c r="AD158" s="287"/>
      <c r="AE158" s="287"/>
      <c r="AF158" s="294"/>
      <c r="AG158" s="294">
        <v>419</v>
      </c>
      <c r="AH158" s="374" t="s">
        <v>1048</v>
      </c>
      <c r="AI158" s="182"/>
      <c r="AJ158" s="389"/>
      <c r="AK158" s="86"/>
      <c r="AL158" s="56"/>
      <c r="AM158" s="56"/>
    </row>
    <row r="159" spans="1:39" s="223" customFormat="1" ht="225" customHeight="1">
      <c r="A159" s="189">
        <v>1</v>
      </c>
      <c r="B159" s="99"/>
      <c r="C159" s="333" t="s">
        <v>25</v>
      </c>
      <c r="D159" s="147"/>
      <c r="E159" s="99"/>
      <c r="F159" s="97"/>
      <c r="G159" s="98" t="s">
        <v>301</v>
      </c>
      <c r="H159" s="96" t="s">
        <v>531</v>
      </c>
      <c r="I159" s="97" t="s">
        <v>302</v>
      </c>
      <c r="J159" s="99">
        <v>1</v>
      </c>
      <c r="K159" s="99" t="s">
        <v>532</v>
      </c>
      <c r="L159" s="441">
        <v>13000</v>
      </c>
      <c r="M159" s="497"/>
      <c r="N159" s="474">
        <v>13000</v>
      </c>
      <c r="O159" s="99" t="s">
        <v>5</v>
      </c>
      <c r="P159" s="190" t="s">
        <v>7</v>
      </c>
      <c r="Q159" s="99"/>
      <c r="R159" s="118">
        <v>46053</v>
      </c>
      <c r="S159" s="118">
        <v>46053</v>
      </c>
      <c r="T159" s="118">
        <v>46142</v>
      </c>
      <c r="U159" s="99"/>
      <c r="V159" s="99"/>
      <c r="W159" s="99"/>
      <c r="X159" s="129" t="s">
        <v>1302</v>
      </c>
      <c r="Y159" s="129" t="s">
        <v>1316</v>
      </c>
      <c r="Z159" s="57"/>
      <c r="AA159" s="55" t="s">
        <v>1060</v>
      </c>
      <c r="AB159" s="59">
        <v>45757</v>
      </c>
      <c r="AC159" s="59">
        <v>46121</v>
      </c>
      <c r="AD159" s="59">
        <v>46123</v>
      </c>
      <c r="AE159" s="59">
        <v>46487</v>
      </c>
      <c r="AF159" s="171" t="s">
        <v>1061</v>
      </c>
      <c r="AG159" s="99" t="s">
        <v>1062</v>
      </c>
      <c r="AH159" s="357"/>
      <c r="AI159" s="97"/>
      <c r="AJ159" s="389"/>
      <c r="AK159" s="86"/>
      <c r="AL159" s="106" t="s">
        <v>833</v>
      </c>
      <c r="AM159" s="56"/>
    </row>
    <row r="160" spans="1:39" s="224" customFormat="1" ht="230.1" customHeight="1">
      <c r="A160" s="328">
        <v>2</v>
      </c>
      <c r="B160" s="121"/>
      <c r="C160" s="334" t="s">
        <v>25</v>
      </c>
      <c r="D160" s="147"/>
      <c r="E160" s="55"/>
      <c r="F160" s="97"/>
      <c r="G160" s="84" t="s">
        <v>696</v>
      </c>
      <c r="H160" s="96" t="s">
        <v>533</v>
      </c>
      <c r="I160" s="97" t="s">
        <v>534</v>
      </c>
      <c r="J160" s="99" t="s">
        <v>535</v>
      </c>
      <c r="K160" s="99" t="s">
        <v>536</v>
      </c>
      <c r="L160" s="441">
        <v>40000</v>
      </c>
      <c r="M160" s="497"/>
      <c r="N160" s="474">
        <f>40000+16914</f>
        <v>56914</v>
      </c>
      <c r="O160" s="99" t="s">
        <v>16</v>
      </c>
      <c r="P160" s="190" t="s">
        <v>7</v>
      </c>
      <c r="Q160" s="99"/>
      <c r="R160" s="118">
        <v>46022</v>
      </c>
      <c r="S160" s="118">
        <v>46022</v>
      </c>
      <c r="T160" s="118">
        <v>46081</v>
      </c>
      <c r="U160" s="99"/>
      <c r="V160" s="99"/>
      <c r="W160" s="99"/>
      <c r="X160" s="129" t="s">
        <v>1302</v>
      </c>
      <c r="Y160" s="129" t="s">
        <v>1316</v>
      </c>
      <c r="Z160" s="57"/>
      <c r="AA160" s="55" t="s">
        <v>1063</v>
      </c>
      <c r="AB160" s="59">
        <v>45708</v>
      </c>
      <c r="AC160" s="59">
        <v>46072</v>
      </c>
      <c r="AD160" s="59">
        <v>46082</v>
      </c>
      <c r="AE160" s="59">
        <v>46446</v>
      </c>
      <c r="AF160" s="171" t="s">
        <v>1064</v>
      </c>
      <c r="AG160" s="99" t="s">
        <v>1065</v>
      </c>
      <c r="AH160" s="367"/>
      <c r="AI160" s="46"/>
      <c r="AJ160" s="389"/>
      <c r="AK160" s="135"/>
      <c r="AL160" s="106" t="s">
        <v>833</v>
      </c>
      <c r="AM160" s="56"/>
    </row>
    <row r="161" spans="1:39" s="223" customFormat="1" ht="334.9" customHeight="1">
      <c r="A161" s="329">
        <v>4</v>
      </c>
      <c r="B161" s="121"/>
      <c r="C161" s="333" t="s">
        <v>25</v>
      </c>
      <c r="D161" s="147"/>
      <c r="E161" s="99"/>
      <c r="F161" s="97"/>
      <c r="G161" s="98" t="s">
        <v>303</v>
      </c>
      <c r="H161" s="96" t="s">
        <v>537</v>
      </c>
      <c r="I161" s="97" t="s">
        <v>304</v>
      </c>
      <c r="J161" s="99">
        <v>4</v>
      </c>
      <c r="K161" s="99" t="s">
        <v>538</v>
      </c>
      <c r="L161" s="441">
        <v>40000</v>
      </c>
      <c r="M161" s="497"/>
      <c r="N161" s="474">
        <v>37500</v>
      </c>
      <c r="O161" s="99" t="s">
        <v>5</v>
      </c>
      <c r="P161" s="190" t="s">
        <v>7</v>
      </c>
      <c r="Q161" s="99"/>
      <c r="R161" s="118">
        <v>46053</v>
      </c>
      <c r="S161" s="118">
        <v>46081</v>
      </c>
      <c r="T161" s="118">
        <v>46142</v>
      </c>
      <c r="U161" s="99"/>
      <c r="V161" s="99"/>
      <c r="W161" s="99"/>
      <c r="X161" s="99" t="s">
        <v>208</v>
      </c>
      <c r="Y161" s="129" t="s">
        <v>1316</v>
      </c>
      <c r="Z161" s="57"/>
      <c r="AA161" s="55" t="s">
        <v>1066</v>
      </c>
      <c r="AB161" s="59">
        <v>45772</v>
      </c>
      <c r="AC161" s="59">
        <v>46136</v>
      </c>
      <c r="AD161" s="59">
        <v>46143</v>
      </c>
      <c r="AE161" s="59">
        <v>46507</v>
      </c>
      <c r="AF161" s="171" t="s">
        <v>1067</v>
      </c>
      <c r="AG161" s="99" t="s">
        <v>1068</v>
      </c>
      <c r="AH161" s="357"/>
      <c r="AI161" s="97"/>
      <c r="AJ161" s="389"/>
      <c r="AK161" s="86"/>
      <c r="AL161" s="106" t="s">
        <v>833</v>
      </c>
      <c r="AM161" s="56"/>
    </row>
    <row r="162" spans="1:39" s="223" customFormat="1" ht="90" hidden="1" customHeight="1">
      <c r="A162" s="189">
        <v>1</v>
      </c>
      <c r="B162" s="99"/>
      <c r="C162" s="333" t="s">
        <v>26</v>
      </c>
      <c r="D162" s="147"/>
      <c r="E162" s="99"/>
      <c r="F162" s="97"/>
      <c r="G162" s="123" t="s">
        <v>539</v>
      </c>
      <c r="H162" s="96" t="s">
        <v>540</v>
      </c>
      <c r="I162" s="97" t="s">
        <v>541</v>
      </c>
      <c r="J162" s="124">
        <v>12</v>
      </c>
      <c r="K162" s="99" t="s">
        <v>182</v>
      </c>
      <c r="L162" s="193">
        <v>2796686</v>
      </c>
      <c r="M162" s="502"/>
      <c r="N162" s="475">
        <v>2796686</v>
      </c>
      <c r="O162" s="99" t="s">
        <v>11</v>
      </c>
      <c r="P162" s="192" t="s">
        <v>14</v>
      </c>
      <c r="Q162" s="99"/>
      <c r="R162" s="118">
        <v>45961</v>
      </c>
      <c r="S162" s="118">
        <v>45961</v>
      </c>
      <c r="T162" s="118">
        <v>46112</v>
      </c>
      <c r="U162" s="99"/>
      <c r="V162" s="99"/>
      <c r="W162" s="99"/>
      <c r="X162" s="129" t="s">
        <v>1302</v>
      </c>
      <c r="Y162" s="129" t="s">
        <v>1316</v>
      </c>
      <c r="Z162" s="57"/>
      <c r="AA162" s="55" t="s">
        <v>1070</v>
      </c>
      <c r="AB162" s="59">
        <v>44642</v>
      </c>
      <c r="AC162" s="59">
        <v>46102</v>
      </c>
      <c r="AD162" s="59">
        <v>46103</v>
      </c>
      <c r="AE162" s="59">
        <v>46467</v>
      </c>
      <c r="AF162" s="171"/>
      <c r="AG162" s="99">
        <v>17167</v>
      </c>
      <c r="AH162" s="357"/>
      <c r="AI162" s="97"/>
      <c r="AJ162" s="391"/>
      <c r="AK162" s="56"/>
      <c r="AL162" s="56"/>
      <c r="AM162" s="56"/>
    </row>
    <row r="163" spans="1:39" s="223" customFormat="1" ht="135" hidden="1" customHeight="1">
      <c r="A163" s="189">
        <v>2</v>
      </c>
      <c r="B163" s="99"/>
      <c r="C163" s="333" t="s">
        <v>26</v>
      </c>
      <c r="D163" s="147"/>
      <c r="E163" s="99"/>
      <c r="F163" s="97"/>
      <c r="G163" s="123" t="s">
        <v>542</v>
      </c>
      <c r="H163" s="96" t="s">
        <v>543</v>
      </c>
      <c r="I163" s="97" t="s">
        <v>897</v>
      </c>
      <c r="J163" s="99">
        <v>1</v>
      </c>
      <c r="K163" s="99" t="s">
        <v>185</v>
      </c>
      <c r="L163" s="193">
        <f>115+2694480</f>
        <v>2694595</v>
      </c>
      <c r="M163" s="502"/>
      <c r="N163" s="475">
        <f>115+2694480</f>
        <v>2694595</v>
      </c>
      <c r="O163" s="99" t="s">
        <v>11</v>
      </c>
      <c r="P163" s="193" t="s">
        <v>7</v>
      </c>
      <c r="Q163" s="99"/>
      <c r="R163" s="118">
        <v>45838</v>
      </c>
      <c r="S163" s="118">
        <v>45838</v>
      </c>
      <c r="T163" s="118">
        <v>46053</v>
      </c>
      <c r="U163" s="99"/>
      <c r="V163" s="99"/>
      <c r="W163" s="99"/>
      <c r="X163" s="129" t="s">
        <v>1302</v>
      </c>
      <c r="Y163" s="129" t="s">
        <v>1316</v>
      </c>
      <c r="Z163" s="57" t="s">
        <v>1071</v>
      </c>
      <c r="AA163" s="55" t="s">
        <v>1072</v>
      </c>
      <c r="AB163" s="59">
        <v>44235</v>
      </c>
      <c r="AC163" s="59">
        <v>46061</v>
      </c>
      <c r="AD163" s="59">
        <v>46062</v>
      </c>
      <c r="AE163" s="59"/>
      <c r="AF163" s="171"/>
      <c r="AG163" s="99">
        <v>4286</v>
      </c>
      <c r="AH163" s="375" t="s">
        <v>1073</v>
      </c>
      <c r="AI163" s="411"/>
      <c r="AJ163" s="392"/>
      <c r="AK163" s="136"/>
      <c r="AL163" s="136" t="s">
        <v>898</v>
      </c>
      <c r="AM163" s="136"/>
    </row>
    <row r="164" spans="1:39" s="225" customFormat="1" ht="135" hidden="1" customHeight="1">
      <c r="A164" s="189">
        <v>3</v>
      </c>
      <c r="B164" s="99"/>
      <c r="C164" s="333" t="s">
        <v>26</v>
      </c>
      <c r="D164" s="147"/>
      <c r="E164" s="99"/>
      <c r="F164" s="97"/>
      <c r="G164" s="98" t="s">
        <v>544</v>
      </c>
      <c r="H164" s="96" t="s">
        <v>1398</v>
      </c>
      <c r="I164" s="97" t="s">
        <v>545</v>
      </c>
      <c r="J164" s="99">
        <v>1</v>
      </c>
      <c r="K164" s="99" t="s">
        <v>185</v>
      </c>
      <c r="L164" s="443">
        <v>495680</v>
      </c>
      <c r="M164" s="133"/>
      <c r="N164" s="474">
        <v>495680</v>
      </c>
      <c r="O164" s="99" t="s">
        <v>16</v>
      </c>
      <c r="P164" s="189" t="s">
        <v>151</v>
      </c>
      <c r="Q164" s="99" t="s">
        <v>18</v>
      </c>
      <c r="R164" s="118">
        <v>46053</v>
      </c>
      <c r="S164" s="118">
        <v>46053</v>
      </c>
      <c r="T164" s="118">
        <v>46203</v>
      </c>
      <c r="U164" s="99"/>
      <c r="V164" s="99"/>
      <c r="W164" s="99"/>
      <c r="X164" s="129" t="s">
        <v>1302</v>
      </c>
      <c r="Y164" s="129" t="s">
        <v>1314</v>
      </c>
      <c r="Z164" s="57"/>
      <c r="AA164" s="99" t="s">
        <v>1074</v>
      </c>
      <c r="AB164" s="188">
        <v>45845</v>
      </c>
      <c r="AC164" s="188">
        <v>46210</v>
      </c>
      <c r="AD164" s="188">
        <v>46211</v>
      </c>
      <c r="AE164" s="188">
        <v>46576</v>
      </c>
      <c r="AF164" s="171"/>
      <c r="AG164" s="99">
        <v>12807</v>
      </c>
      <c r="AH164" s="375"/>
      <c r="AI164" s="411"/>
      <c r="AJ164" s="389" t="s">
        <v>794</v>
      </c>
      <c r="AK164" s="136"/>
      <c r="AL164" s="136"/>
      <c r="AM164" s="136"/>
    </row>
    <row r="165" spans="1:39" s="223" customFormat="1" ht="135" hidden="1" customHeight="1">
      <c r="A165" s="189">
        <v>4</v>
      </c>
      <c r="B165" s="99"/>
      <c r="C165" s="333" t="s">
        <v>26</v>
      </c>
      <c r="D165" s="147"/>
      <c r="E165" s="99"/>
      <c r="F165" s="97"/>
      <c r="G165" s="123" t="s">
        <v>546</v>
      </c>
      <c r="H165" s="96" t="s">
        <v>547</v>
      </c>
      <c r="I165" s="97" t="s">
        <v>548</v>
      </c>
      <c r="J165" s="124">
        <v>6500</v>
      </c>
      <c r="K165" s="99" t="s">
        <v>178</v>
      </c>
      <c r="L165" s="193">
        <f>5000*16.63</f>
        <v>83150</v>
      </c>
      <c r="M165" s="502"/>
      <c r="N165" s="474">
        <v>60826</v>
      </c>
      <c r="O165" s="99" t="s">
        <v>5</v>
      </c>
      <c r="P165" s="192" t="s">
        <v>151</v>
      </c>
      <c r="Q165" s="99" t="s">
        <v>18</v>
      </c>
      <c r="R165" s="118">
        <v>45930</v>
      </c>
      <c r="S165" s="118">
        <v>45930</v>
      </c>
      <c r="T165" s="118">
        <v>46053</v>
      </c>
      <c r="U165" s="99"/>
      <c r="V165" s="99"/>
      <c r="W165" s="99"/>
      <c r="X165" s="129" t="s">
        <v>1302</v>
      </c>
      <c r="Y165" s="129" t="s">
        <v>1314</v>
      </c>
      <c r="Z165" s="57"/>
      <c r="AA165" s="99" t="s">
        <v>1075</v>
      </c>
      <c r="AB165" s="188">
        <v>45664</v>
      </c>
      <c r="AC165" s="188">
        <v>46029</v>
      </c>
      <c r="AD165" s="188">
        <v>46030</v>
      </c>
      <c r="AE165" s="188">
        <v>46395</v>
      </c>
      <c r="AF165" s="171"/>
      <c r="AG165" s="99">
        <v>464000</v>
      </c>
      <c r="AH165" s="357"/>
      <c r="AI165" s="97"/>
      <c r="AJ165" s="391"/>
      <c r="AK165" s="56"/>
      <c r="AL165" s="56" t="s">
        <v>834</v>
      </c>
      <c r="AM165" s="56"/>
    </row>
    <row r="166" spans="1:39" s="223" customFormat="1" ht="75" hidden="1" customHeight="1">
      <c r="A166" s="189">
        <v>5</v>
      </c>
      <c r="B166" s="99"/>
      <c r="C166" s="333" t="s">
        <v>26</v>
      </c>
      <c r="D166" s="147"/>
      <c r="E166" s="99"/>
      <c r="F166" s="97"/>
      <c r="G166" s="98" t="s">
        <v>549</v>
      </c>
      <c r="H166" s="96" t="s">
        <v>1298</v>
      </c>
      <c r="I166" s="97" t="s">
        <v>550</v>
      </c>
      <c r="J166" s="99">
        <v>1</v>
      </c>
      <c r="K166" s="99" t="s">
        <v>185</v>
      </c>
      <c r="L166" s="440">
        <v>1800000</v>
      </c>
      <c r="M166" s="496"/>
      <c r="N166" s="476">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57" t="s">
        <v>899</v>
      </c>
      <c r="AI166" s="97"/>
      <c r="AJ166" s="391"/>
      <c r="AK166" s="56"/>
      <c r="AL166" s="56"/>
      <c r="AM166" s="56"/>
    </row>
    <row r="167" spans="1:39" s="223" customFormat="1" ht="45" hidden="1" customHeight="1">
      <c r="A167" s="189" t="s">
        <v>551</v>
      </c>
      <c r="B167" s="99"/>
      <c r="C167" s="333" t="s">
        <v>26</v>
      </c>
      <c r="D167" s="147"/>
      <c r="E167" s="99"/>
      <c r="F167" s="97"/>
      <c r="G167" s="98"/>
      <c r="H167" s="96" t="s">
        <v>552</v>
      </c>
      <c r="I167" s="97"/>
      <c r="J167" s="99"/>
      <c r="K167" s="99"/>
      <c r="L167" s="453"/>
      <c r="M167" s="503"/>
      <c r="N167" s="476"/>
      <c r="O167" s="99"/>
      <c r="P167" s="194"/>
      <c r="Q167" s="99"/>
      <c r="R167" s="118"/>
      <c r="S167" s="118"/>
      <c r="T167" s="118"/>
      <c r="U167" s="99"/>
      <c r="V167" s="99"/>
      <c r="W167" s="99"/>
      <c r="X167" s="99"/>
      <c r="Y167" s="99"/>
      <c r="Z167" s="57"/>
      <c r="AA167" s="55"/>
      <c r="AB167" s="59"/>
      <c r="AC167" s="59"/>
      <c r="AD167" s="59"/>
      <c r="AE167" s="59"/>
      <c r="AF167" s="171"/>
      <c r="AG167" s="99">
        <v>624092</v>
      </c>
      <c r="AH167" s="357"/>
      <c r="AI167" s="97"/>
      <c r="AJ167" s="391"/>
      <c r="AK167" s="56"/>
      <c r="AL167" s="56"/>
      <c r="AM167" s="56"/>
    </row>
    <row r="168" spans="1:39" s="223" customFormat="1" ht="45" hidden="1" customHeight="1">
      <c r="A168" s="189" t="s">
        <v>553</v>
      </c>
      <c r="B168" s="99"/>
      <c r="C168" s="333" t="s">
        <v>26</v>
      </c>
      <c r="D168" s="147"/>
      <c r="E168" s="99"/>
      <c r="F168" s="97"/>
      <c r="G168" s="98"/>
      <c r="H168" s="96" t="s">
        <v>554</v>
      </c>
      <c r="I168" s="97"/>
      <c r="J168" s="99"/>
      <c r="K168" s="99"/>
      <c r="L168" s="453"/>
      <c r="M168" s="503"/>
      <c r="N168" s="476"/>
      <c r="O168" s="99"/>
      <c r="P168" s="194"/>
      <c r="Q168" s="99"/>
      <c r="R168" s="118"/>
      <c r="S168" s="118"/>
      <c r="T168" s="118"/>
      <c r="U168" s="99"/>
      <c r="V168" s="99"/>
      <c r="W168" s="99"/>
      <c r="X168" s="99"/>
      <c r="Y168" s="99"/>
      <c r="Z168" s="57"/>
      <c r="AA168" s="55"/>
      <c r="AB168" s="59"/>
      <c r="AC168" s="59"/>
      <c r="AD168" s="59"/>
      <c r="AE168" s="59"/>
      <c r="AF168" s="171"/>
      <c r="AG168" s="99">
        <v>344027</v>
      </c>
      <c r="AH168" s="357"/>
      <c r="AI168" s="97"/>
      <c r="AJ168" s="391"/>
      <c r="AK168" s="56"/>
      <c r="AL168" s="56"/>
      <c r="AM168" s="56"/>
    </row>
    <row r="169" spans="1:39" s="223" customFormat="1" ht="45" hidden="1" customHeight="1">
      <c r="A169" s="189" t="s">
        <v>555</v>
      </c>
      <c r="B169" s="99"/>
      <c r="C169" s="333" t="s">
        <v>26</v>
      </c>
      <c r="D169" s="147"/>
      <c r="E169" s="99"/>
      <c r="F169" s="97"/>
      <c r="G169" s="98"/>
      <c r="H169" s="96" t="s">
        <v>556</v>
      </c>
      <c r="I169" s="97"/>
      <c r="J169" s="99"/>
      <c r="K169" s="99"/>
      <c r="L169" s="453"/>
      <c r="M169" s="503"/>
      <c r="N169" s="476"/>
      <c r="O169" s="99"/>
      <c r="P169" s="194"/>
      <c r="Q169" s="99"/>
      <c r="R169" s="118"/>
      <c r="S169" s="118"/>
      <c r="T169" s="118"/>
      <c r="U169" s="99"/>
      <c r="V169" s="99"/>
      <c r="W169" s="99" t="s">
        <v>955</v>
      </c>
      <c r="X169" s="99"/>
      <c r="Y169" s="99"/>
      <c r="Z169" s="55"/>
      <c r="AA169" s="55"/>
      <c r="AB169" s="59"/>
      <c r="AC169" s="59"/>
      <c r="AD169" s="59"/>
      <c r="AE169" s="59"/>
      <c r="AF169" s="55"/>
      <c r="AG169" s="99">
        <v>395320</v>
      </c>
      <c r="AH169" s="357"/>
      <c r="AI169" s="97"/>
      <c r="AJ169" s="391"/>
      <c r="AK169" s="56"/>
      <c r="AL169" s="56"/>
      <c r="AM169" s="56"/>
    </row>
    <row r="170" spans="1:39" s="223" customFormat="1" ht="45" hidden="1" customHeight="1">
      <c r="A170" s="189" t="s">
        <v>557</v>
      </c>
      <c r="B170" s="99"/>
      <c r="C170" s="333" t="s">
        <v>26</v>
      </c>
      <c r="D170" s="147"/>
      <c r="E170" s="99"/>
      <c r="F170" s="97"/>
      <c r="G170" s="98"/>
      <c r="H170" s="96" t="s">
        <v>558</v>
      </c>
      <c r="I170" s="97"/>
      <c r="J170" s="99"/>
      <c r="K170" s="99"/>
      <c r="L170" s="453"/>
      <c r="M170" s="503"/>
      <c r="N170" s="476"/>
      <c r="O170" s="99"/>
      <c r="P170" s="194"/>
      <c r="Q170" s="99"/>
      <c r="R170" s="118"/>
      <c r="S170" s="118"/>
      <c r="T170" s="118"/>
      <c r="U170" s="99"/>
      <c r="V170" s="99"/>
      <c r="W170" s="99"/>
      <c r="X170" s="99"/>
      <c r="Y170" s="99"/>
      <c r="Z170" s="57"/>
      <c r="AA170" s="55"/>
      <c r="AB170" s="59"/>
      <c r="AC170" s="59"/>
      <c r="AD170" s="59"/>
      <c r="AE170" s="59"/>
      <c r="AF170" s="55"/>
      <c r="AG170" s="99">
        <v>224923</v>
      </c>
      <c r="AH170" s="357"/>
      <c r="AI170" s="97"/>
      <c r="AJ170" s="391"/>
      <c r="AK170" s="56"/>
      <c r="AL170" s="56"/>
      <c r="AM170" s="56"/>
    </row>
    <row r="171" spans="1:39" s="223" customFormat="1" ht="45" hidden="1" customHeight="1">
      <c r="A171" s="189" t="s">
        <v>559</v>
      </c>
      <c r="B171" s="99"/>
      <c r="C171" s="333" t="s">
        <v>26</v>
      </c>
      <c r="D171" s="147"/>
      <c r="E171" s="99"/>
      <c r="F171" s="97"/>
      <c r="G171" s="98"/>
      <c r="H171" s="96" t="s">
        <v>560</v>
      </c>
      <c r="I171" s="97"/>
      <c r="J171" s="99"/>
      <c r="K171" s="99"/>
      <c r="L171" s="453"/>
      <c r="M171" s="503"/>
      <c r="N171" s="476"/>
      <c r="O171" s="99"/>
      <c r="P171" s="194"/>
      <c r="Q171" s="99"/>
      <c r="R171" s="118"/>
      <c r="S171" s="118"/>
      <c r="T171" s="118"/>
      <c r="U171" s="99"/>
      <c r="V171" s="99"/>
      <c r="W171" s="99"/>
      <c r="X171" s="99"/>
      <c r="Y171" s="99"/>
      <c r="Z171" s="57"/>
      <c r="AA171" s="55"/>
      <c r="AB171" s="59"/>
      <c r="AC171" s="59"/>
      <c r="AD171" s="59"/>
      <c r="AE171" s="59"/>
      <c r="AF171" s="55"/>
      <c r="AG171" s="99">
        <v>468761</v>
      </c>
      <c r="AH171" s="357"/>
      <c r="AI171" s="97"/>
      <c r="AJ171" s="391"/>
      <c r="AK171" s="56"/>
      <c r="AL171" s="56"/>
      <c r="AM171" s="56"/>
    </row>
    <row r="172" spans="1:39" s="223" customFormat="1" ht="45" hidden="1" customHeight="1">
      <c r="A172" s="189" t="s">
        <v>561</v>
      </c>
      <c r="B172" s="99"/>
      <c r="C172" s="333" t="s">
        <v>26</v>
      </c>
      <c r="D172" s="147"/>
      <c r="E172" s="99"/>
      <c r="F172" s="97"/>
      <c r="G172" s="98"/>
      <c r="H172" s="96" t="s">
        <v>901</v>
      </c>
      <c r="I172" s="97"/>
      <c r="J172" s="99"/>
      <c r="K172" s="99"/>
      <c r="L172" s="453"/>
      <c r="M172" s="503"/>
      <c r="N172" s="476"/>
      <c r="O172" s="99"/>
      <c r="P172" s="194"/>
      <c r="Q172" s="99"/>
      <c r="R172" s="118"/>
      <c r="S172" s="118"/>
      <c r="T172" s="118"/>
      <c r="U172" s="99"/>
      <c r="V172" s="99"/>
      <c r="W172" s="99"/>
      <c r="X172" s="99"/>
      <c r="Y172" s="99"/>
      <c r="Z172" s="55"/>
      <c r="AA172" s="55"/>
      <c r="AB172" s="59"/>
      <c r="AC172" s="59"/>
      <c r="AD172" s="59"/>
      <c r="AE172" s="59"/>
      <c r="AF172" s="55"/>
      <c r="AG172" s="99">
        <v>623322</v>
      </c>
      <c r="AH172" s="357"/>
      <c r="AI172" s="97"/>
      <c r="AJ172" s="391"/>
      <c r="AK172" s="56"/>
      <c r="AL172" s="56"/>
      <c r="AM172" s="56"/>
    </row>
    <row r="173" spans="1:39" s="223" customFormat="1" ht="45" hidden="1" customHeight="1">
      <c r="A173" s="189" t="s">
        <v>562</v>
      </c>
      <c r="B173" s="99"/>
      <c r="C173" s="333" t="s">
        <v>26</v>
      </c>
      <c r="D173" s="147"/>
      <c r="E173" s="99"/>
      <c r="F173" s="97"/>
      <c r="G173" s="98"/>
      <c r="H173" s="96" t="s">
        <v>564</v>
      </c>
      <c r="I173" s="97"/>
      <c r="J173" s="99"/>
      <c r="K173" s="99"/>
      <c r="L173" s="453"/>
      <c r="M173" s="503"/>
      <c r="N173" s="476"/>
      <c r="O173" s="99"/>
      <c r="P173" s="194"/>
      <c r="Q173" s="99"/>
      <c r="R173" s="118"/>
      <c r="S173" s="118"/>
      <c r="T173" s="118"/>
      <c r="U173" s="99"/>
      <c r="V173" s="99"/>
      <c r="W173" s="99"/>
      <c r="X173" s="99"/>
      <c r="Y173" s="99"/>
      <c r="Z173" s="57"/>
      <c r="AA173" s="55"/>
      <c r="AB173" s="59"/>
      <c r="AC173" s="59"/>
      <c r="AD173" s="59"/>
      <c r="AE173" s="59"/>
      <c r="AF173" s="55"/>
      <c r="AG173" s="99">
        <v>245942</v>
      </c>
      <c r="AH173" s="357"/>
      <c r="AI173" s="97"/>
      <c r="AJ173" s="391"/>
      <c r="AK173" s="56"/>
      <c r="AL173" s="56"/>
      <c r="AM173" s="56"/>
    </row>
    <row r="174" spans="1:39" s="223" customFormat="1" ht="45" hidden="1" customHeight="1">
      <c r="A174" s="189" t="s">
        <v>563</v>
      </c>
      <c r="B174" s="99"/>
      <c r="C174" s="333" t="s">
        <v>26</v>
      </c>
      <c r="D174" s="147"/>
      <c r="E174" s="99"/>
      <c r="F174" s="97"/>
      <c r="G174" s="98"/>
      <c r="H174" s="96" t="s">
        <v>566</v>
      </c>
      <c r="I174" s="97"/>
      <c r="J174" s="99"/>
      <c r="K174" s="99"/>
      <c r="L174" s="453"/>
      <c r="M174" s="503"/>
      <c r="N174" s="476"/>
      <c r="O174" s="99"/>
      <c r="P174" s="194"/>
      <c r="Q174" s="99"/>
      <c r="R174" s="118"/>
      <c r="S174" s="118"/>
      <c r="T174" s="118"/>
      <c r="U174" s="99"/>
      <c r="V174" s="99"/>
      <c r="W174" s="99"/>
      <c r="X174" s="99"/>
      <c r="Y174" s="99"/>
      <c r="Z174" s="118"/>
      <c r="AA174" s="55"/>
      <c r="AB174" s="59"/>
      <c r="AC174" s="59"/>
      <c r="AD174" s="59"/>
      <c r="AE174" s="59"/>
      <c r="AF174" s="55"/>
      <c r="AG174" s="99">
        <v>614345</v>
      </c>
      <c r="AH174" s="357"/>
      <c r="AI174" s="97"/>
      <c r="AJ174" s="391"/>
      <c r="AK174" s="56"/>
      <c r="AL174" s="56"/>
      <c r="AM174" s="56"/>
    </row>
    <row r="175" spans="1:39" s="223" customFormat="1" ht="45" hidden="1" customHeight="1">
      <c r="A175" s="189" t="s">
        <v>565</v>
      </c>
      <c r="B175" s="99"/>
      <c r="C175" s="333" t="s">
        <v>26</v>
      </c>
      <c r="D175" s="147"/>
      <c r="E175" s="99"/>
      <c r="F175" s="97"/>
      <c r="G175" s="98"/>
      <c r="H175" s="96" t="s">
        <v>900</v>
      </c>
      <c r="I175" s="97"/>
      <c r="J175" s="99"/>
      <c r="K175" s="99"/>
      <c r="L175" s="453"/>
      <c r="M175" s="503"/>
      <c r="N175" s="476"/>
      <c r="O175" s="99"/>
      <c r="P175" s="194"/>
      <c r="Q175" s="99"/>
      <c r="R175" s="118"/>
      <c r="S175" s="118"/>
      <c r="T175" s="118"/>
      <c r="U175" s="99"/>
      <c r="V175" s="99"/>
      <c r="W175" s="99"/>
      <c r="X175" s="99"/>
      <c r="Y175" s="99"/>
      <c r="Z175" s="57"/>
      <c r="AA175" s="55"/>
      <c r="AB175" s="59"/>
      <c r="AC175" s="59"/>
      <c r="AD175" s="59"/>
      <c r="AE175" s="59"/>
      <c r="AF175" s="55"/>
      <c r="AG175" s="99">
        <v>611225</v>
      </c>
      <c r="AH175" s="360"/>
      <c r="AI175" s="403"/>
      <c r="AJ175" s="393"/>
      <c r="AK175" s="106"/>
      <c r="AL175" s="106"/>
      <c r="AM175" s="106"/>
    </row>
    <row r="176" spans="1:39" s="223" customFormat="1" ht="45" hidden="1" customHeight="1">
      <c r="A176" s="189" t="s">
        <v>567</v>
      </c>
      <c r="B176" s="99"/>
      <c r="C176" s="333" t="s">
        <v>26</v>
      </c>
      <c r="D176" s="147"/>
      <c r="E176" s="99"/>
      <c r="F176" s="97"/>
      <c r="G176" s="98"/>
      <c r="H176" s="96" t="s">
        <v>568</v>
      </c>
      <c r="I176" s="97"/>
      <c r="J176" s="99"/>
      <c r="K176" s="99"/>
      <c r="L176" s="453"/>
      <c r="M176" s="503"/>
      <c r="N176" s="476"/>
      <c r="O176" s="99"/>
      <c r="P176" s="194"/>
      <c r="Q176" s="99"/>
      <c r="R176" s="118"/>
      <c r="S176" s="118"/>
      <c r="T176" s="118"/>
      <c r="U176" s="99"/>
      <c r="V176" s="99"/>
      <c r="W176" s="99"/>
      <c r="X176" s="99"/>
      <c r="Y176" s="99"/>
      <c r="Z176" s="57"/>
      <c r="AA176" s="55"/>
      <c r="AB176" s="59"/>
      <c r="AC176" s="59"/>
      <c r="AD176" s="59"/>
      <c r="AE176" s="59"/>
      <c r="AF176" s="55"/>
      <c r="AG176" s="99">
        <v>368974</v>
      </c>
      <c r="AH176" s="357"/>
      <c r="AI176" s="97"/>
      <c r="AJ176" s="391"/>
      <c r="AK176" s="56"/>
      <c r="AL176" s="56"/>
      <c r="AM176" s="56"/>
    </row>
    <row r="177" spans="1:39" s="223" customFormat="1" ht="45" hidden="1" customHeight="1">
      <c r="A177" s="189" t="s">
        <v>569</v>
      </c>
      <c r="B177" s="99"/>
      <c r="C177" s="333" t="s">
        <v>26</v>
      </c>
      <c r="D177" s="147"/>
      <c r="E177" s="99"/>
      <c r="F177" s="97"/>
      <c r="G177" s="98"/>
      <c r="H177" s="96" t="s">
        <v>570</v>
      </c>
      <c r="I177" s="97"/>
      <c r="J177" s="99"/>
      <c r="K177" s="99"/>
      <c r="L177" s="453"/>
      <c r="M177" s="503"/>
      <c r="N177" s="476"/>
      <c r="O177" s="99"/>
      <c r="P177" s="194"/>
      <c r="Q177" s="99"/>
      <c r="R177" s="118"/>
      <c r="S177" s="118"/>
      <c r="T177" s="118"/>
      <c r="U177" s="99"/>
      <c r="V177" s="99"/>
      <c r="W177" s="99"/>
      <c r="X177" s="99"/>
      <c r="Y177" s="99"/>
      <c r="Z177" s="57"/>
      <c r="AA177" s="55"/>
      <c r="AB177" s="59"/>
      <c r="AC177" s="59"/>
      <c r="AD177" s="59"/>
      <c r="AE177" s="59"/>
      <c r="AF177" s="55"/>
      <c r="AG177" s="99">
        <v>617234</v>
      </c>
      <c r="AH177" s="357"/>
      <c r="AI177" s="97"/>
      <c r="AJ177" s="391"/>
      <c r="AK177" s="56"/>
      <c r="AL177" s="56"/>
      <c r="AM177" s="56"/>
    </row>
    <row r="178" spans="1:39" s="223" customFormat="1" ht="45" hidden="1" customHeight="1">
      <c r="A178" s="189" t="s">
        <v>571</v>
      </c>
      <c r="B178" s="99"/>
      <c r="C178" s="333" t="s">
        <v>26</v>
      </c>
      <c r="D178" s="147"/>
      <c r="E178" s="99"/>
      <c r="F178" s="97"/>
      <c r="G178" s="98"/>
      <c r="H178" s="96" t="s">
        <v>572</v>
      </c>
      <c r="I178" s="97"/>
      <c r="J178" s="99"/>
      <c r="K178" s="99"/>
      <c r="L178" s="453"/>
      <c r="M178" s="503"/>
      <c r="N178" s="476"/>
      <c r="O178" s="99"/>
      <c r="P178" s="194"/>
      <c r="Q178" s="99"/>
      <c r="R178" s="118"/>
      <c r="S178" s="118"/>
      <c r="T178" s="118"/>
      <c r="U178" s="99"/>
      <c r="V178" s="99"/>
      <c r="W178" s="99" t="s">
        <v>956</v>
      </c>
      <c r="X178" s="99"/>
      <c r="Y178" s="99"/>
      <c r="Z178" s="57"/>
      <c r="AA178" s="55"/>
      <c r="AB178" s="59"/>
      <c r="AC178" s="59"/>
      <c r="AD178" s="59"/>
      <c r="AE178" s="59"/>
      <c r="AF178" s="55"/>
      <c r="AG178" s="99">
        <v>391795</v>
      </c>
      <c r="AH178" s="360"/>
      <c r="AI178" s="403"/>
      <c r="AJ178" s="393"/>
      <c r="AK178" s="106"/>
      <c r="AL178" s="106"/>
      <c r="AM178" s="106"/>
    </row>
    <row r="179" spans="1:39" s="223" customFormat="1" ht="45" hidden="1" customHeight="1">
      <c r="A179" s="189" t="s">
        <v>573</v>
      </c>
      <c r="B179" s="99"/>
      <c r="C179" s="333" t="s">
        <v>26</v>
      </c>
      <c r="D179" s="147"/>
      <c r="E179" s="99"/>
      <c r="F179" s="97"/>
      <c r="G179" s="98"/>
      <c r="H179" s="96" t="s">
        <v>574</v>
      </c>
      <c r="I179" s="97"/>
      <c r="J179" s="99"/>
      <c r="K179" s="99"/>
      <c r="L179" s="453"/>
      <c r="M179" s="503"/>
      <c r="N179" s="476"/>
      <c r="O179" s="99"/>
      <c r="P179" s="194"/>
      <c r="Q179" s="99"/>
      <c r="R179" s="118"/>
      <c r="S179" s="118"/>
      <c r="T179" s="118"/>
      <c r="U179" s="99"/>
      <c r="V179" s="99"/>
      <c r="W179" s="99" t="s">
        <v>956</v>
      </c>
      <c r="X179" s="99"/>
      <c r="Y179" s="99"/>
      <c r="Z179" s="57"/>
      <c r="AA179" s="55"/>
      <c r="AB179" s="59"/>
      <c r="AC179" s="59"/>
      <c r="AD179" s="59"/>
      <c r="AE179" s="59"/>
      <c r="AF179" s="55"/>
      <c r="AG179" s="99">
        <v>222840</v>
      </c>
      <c r="AH179" s="357"/>
      <c r="AI179" s="97"/>
      <c r="AJ179" s="391"/>
      <c r="AK179" s="56"/>
      <c r="AL179" s="56"/>
      <c r="AM179" s="56"/>
    </row>
    <row r="180" spans="1:39" s="223" customFormat="1" ht="45" hidden="1" customHeight="1">
      <c r="A180" s="189" t="s">
        <v>575</v>
      </c>
      <c r="B180" s="99"/>
      <c r="C180" s="333" t="s">
        <v>26</v>
      </c>
      <c r="D180" s="147"/>
      <c r="E180" s="99"/>
      <c r="F180" s="97"/>
      <c r="G180" s="98"/>
      <c r="H180" s="96" t="s">
        <v>576</v>
      </c>
      <c r="I180" s="97"/>
      <c r="J180" s="99"/>
      <c r="K180" s="99"/>
      <c r="L180" s="453"/>
      <c r="M180" s="503"/>
      <c r="N180" s="476"/>
      <c r="O180" s="99"/>
      <c r="P180" s="194"/>
      <c r="Q180" s="99"/>
      <c r="R180" s="118"/>
      <c r="S180" s="118"/>
      <c r="T180" s="118"/>
      <c r="U180" s="99"/>
      <c r="V180" s="99"/>
      <c r="W180" s="99"/>
      <c r="X180" s="99"/>
      <c r="Y180" s="99"/>
      <c r="Z180" s="57"/>
      <c r="AA180" s="55"/>
      <c r="AB180" s="59"/>
      <c r="AC180" s="59"/>
      <c r="AD180" s="59"/>
      <c r="AE180" s="59"/>
      <c r="AF180" s="55"/>
      <c r="AG180" s="99">
        <v>481682</v>
      </c>
      <c r="AH180" s="360"/>
      <c r="AI180" s="403"/>
      <c r="AJ180" s="393"/>
      <c r="AK180" s="106"/>
      <c r="AL180" s="106"/>
      <c r="AM180" s="106"/>
    </row>
    <row r="181" spans="1:39" s="223" customFormat="1" ht="45" hidden="1" customHeight="1">
      <c r="A181" s="189" t="s">
        <v>577</v>
      </c>
      <c r="B181" s="99"/>
      <c r="C181" s="333" t="s">
        <v>26</v>
      </c>
      <c r="D181" s="147"/>
      <c r="E181" s="99"/>
      <c r="F181" s="97"/>
      <c r="G181" s="98"/>
      <c r="H181" s="96" t="s">
        <v>578</v>
      </c>
      <c r="I181" s="97"/>
      <c r="J181" s="99"/>
      <c r="K181" s="99"/>
      <c r="L181" s="453"/>
      <c r="M181" s="503"/>
      <c r="N181" s="476"/>
      <c r="O181" s="99"/>
      <c r="P181" s="194"/>
      <c r="Q181" s="99"/>
      <c r="R181" s="118"/>
      <c r="S181" s="118"/>
      <c r="T181" s="118"/>
      <c r="U181" s="99"/>
      <c r="V181" s="99"/>
      <c r="W181" s="99"/>
      <c r="X181" s="99"/>
      <c r="Y181" s="99"/>
      <c r="Z181" s="57"/>
      <c r="AA181" s="55"/>
      <c r="AB181" s="59"/>
      <c r="AC181" s="59"/>
      <c r="AD181" s="59"/>
      <c r="AE181" s="59"/>
      <c r="AF181" s="55"/>
      <c r="AG181" s="99">
        <v>618213</v>
      </c>
      <c r="AH181" s="376"/>
      <c r="AI181" s="412"/>
      <c r="AJ181" s="394"/>
      <c r="AK181" s="109"/>
      <c r="AL181" s="109"/>
      <c r="AM181" s="109"/>
    </row>
    <row r="182" spans="1:39" s="223" customFormat="1" ht="45" hidden="1" customHeight="1">
      <c r="A182" s="189" t="s">
        <v>579</v>
      </c>
      <c r="B182" s="99"/>
      <c r="C182" s="333" t="s">
        <v>26</v>
      </c>
      <c r="D182" s="147"/>
      <c r="E182" s="99"/>
      <c r="F182" s="97"/>
      <c r="G182" s="98"/>
      <c r="H182" s="96" t="s">
        <v>581</v>
      </c>
      <c r="I182" s="97"/>
      <c r="J182" s="99"/>
      <c r="K182" s="99"/>
      <c r="L182" s="453"/>
      <c r="M182" s="503"/>
      <c r="N182" s="476"/>
      <c r="O182" s="99"/>
      <c r="P182" s="194"/>
      <c r="Q182" s="99"/>
      <c r="R182" s="118"/>
      <c r="S182" s="118"/>
      <c r="T182" s="118"/>
      <c r="U182" s="99"/>
      <c r="V182" s="99"/>
      <c r="W182" s="99"/>
      <c r="X182" s="99"/>
      <c r="Y182" s="99"/>
      <c r="Z182" s="57"/>
      <c r="AA182" s="55"/>
      <c r="AB182" s="59"/>
      <c r="AC182" s="59"/>
      <c r="AD182" s="59"/>
      <c r="AE182" s="59"/>
      <c r="AF182" s="55"/>
      <c r="AG182" s="99">
        <v>611701</v>
      </c>
      <c r="AH182" s="357"/>
      <c r="AI182" s="97"/>
      <c r="AJ182" s="391"/>
      <c r="AK182" s="56"/>
      <c r="AL182" s="56"/>
      <c r="AM182" s="56"/>
    </row>
    <row r="183" spans="1:39" s="223" customFormat="1" ht="45" hidden="1" customHeight="1">
      <c r="A183" s="189" t="s">
        <v>580</v>
      </c>
      <c r="B183" s="99"/>
      <c r="C183" s="333" t="s">
        <v>26</v>
      </c>
      <c r="D183" s="147"/>
      <c r="E183" s="99"/>
      <c r="F183" s="97"/>
      <c r="G183" s="98"/>
      <c r="H183" s="96" t="s">
        <v>583</v>
      </c>
      <c r="I183" s="97"/>
      <c r="J183" s="99"/>
      <c r="K183" s="99"/>
      <c r="L183" s="453"/>
      <c r="M183" s="503"/>
      <c r="N183" s="476"/>
      <c r="O183" s="99"/>
      <c r="P183" s="194"/>
      <c r="Q183" s="99"/>
      <c r="R183" s="118"/>
      <c r="S183" s="118"/>
      <c r="T183" s="118"/>
      <c r="U183" s="99"/>
      <c r="V183" s="99"/>
      <c r="W183" s="99"/>
      <c r="X183" s="99"/>
      <c r="Y183" s="99"/>
      <c r="Z183" s="57"/>
      <c r="AA183" s="55"/>
      <c r="AB183" s="59"/>
      <c r="AC183" s="59"/>
      <c r="AD183" s="59"/>
      <c r="AE183" s="59"/>
      <c r="AF183" s="55"/>
      <c r="AG183" s="99">
        <v>251431</v>
      </c>
      <c r="AH183" s="357"/>
      <c r="AI183" s="97"/>
      <c r="AJ183" s="391"/>
      <c r="AK183" s="56"/>
      <c r="AL183" s="56"/>
      <c r="AM183" s="56"/>
    </row>
    <row r="184" spans="1:39" s="223" customFormat="1" ht="45" hidden="1" customHeight="1">
      <c r="A184" s="189" t="s">
        <v>582</v>
      </c>
      <c r="B184" s="99"/>
      <c r="C184" s="333" t="s">
        <v>26</v>
      </c>
      <c r="D184" s="147"/>
      <c r="E184" s="99"/>
      <c r="F184" s="97"/>
      <c r="G184" s="98"/>
      <c r="H184" s="96" t="s">
        <v>584</v>
      </c>
      <c r="I184" s="97"/>
      <c r="J184" s="99"/>
      <c r="K184" s="99"/>
      <c r="L184" s="453"/>
      <c r="M184" s="503"/>
      <c r="N184" s="476"/>
      <c r="O184" s="99"/>
      <c r="P184" s="194"/>
      <c r="Q184" s="99"/>
      <c r="R184" s="118"/>
      <c r="S184" s="118"/>
      <c r="T184" s="118"/>
      <c r="U184" s="99"/>
      <c r="V184" s="99"/>
      <c r="W184" s="99"/>
      <c r="X184" s="99"/>
      <c r="Y184" s="99"/>
      <c r="Z184" s="226"/>
      <c r="AA184" s="226"/>
      <c r="AB184" s="237"/>
      <c r="AC184" s="237"/>
      <c r="AD184" s="237"/>
      <c r="AE184" s="237"/>
      <c r="AF184" s="176"/>
      <c r="AG184" s="152">
        <v>623999</v>
      </c>
      <c r="AH184" s="360"/>
      <c r="AI184" s="403"/>
      <c r="AJ184" s="393"/>
      <c r="AK184" s="106"/>
      <c r="AL184" s="106"/>
      <c r="AM184" s="106"/>
    </row>
    <row r="185" spans="1:39" s="223" customFormat="1" ht="45" hidden="1" customHeight="1">
      <c r="A185" s="189" t="s">
        <v>585</v>
      </c>
      <c r="B185" s="99"/>
      <c r="C185" s="333" t="s">
        <v>26</v>
      </c>
      <c r="D185" s="147"/>
      <c r="E185" s="99"/>
      <c r="F185" s="97"/>
      <c r="G185" s="98"/>
      <c r="H185" s="96" t="s">
        <v>588</v>
      </c>
      <c r="I185" s="97"/>
      <c r="J185" s="99"/>
      <c r="K185" s="99"/>
      <c r="L185" s="453"/>
      <c r="M185" s="503"/>
      <c r="N185" s="476"/>
      <c r="O185" s="99"/>
      <c r="P185" s="194"/>
      <c r="Q185" s="99"/>
      <c r="R185" s="118"/>
      <c r="S185" s="118"/>
      <c r="T185" s="118"/>
      <c r="U185" s="99"/>
      <c r="V185" s="99"/>
      <c r="W185" s="99"/>
      <c r="X185" s="99"/>
      <c r="Y185" s="99"/>
      <c r="Z185" s="226"/>
      <c r="AA185" s="226"/>
      <c r="AB185" s="237"/>
      <c r="AC185" s="237"/>
      <c r="AD185" s="237"/>
      <c r="AE185" s="237"/>
      <c r="AF185" s="176"/>
      <c r="AG185" s="152">
        <v>602309</v>
      </c>
      <c r="AH185" s="357"/>
      <c r="AI185" s="97"/>
      <c r="AJ185" s="391"/>
      <c r="AK185" s="56"/>
      <c r="AL185" s="56"/>
      <c r="AM185" s="56"/>
    </row>
    <row r="186" spans="1:39" s="223" customFormat="1" ht="45" hidden="1" customHeight="1">
      <c r="A186" s="189" t="s">
        <v>586</v>
      </c>
      <c r="B186" s="99"/>
      <c r="C186" s="333" t="s">
        <v>26</v>
      </c>
      <c r="D186" s="147"/>
      <c r="E186" s="99"/>
      <c r="F186" s="97"/>
      <c r="G186" s="98"/>
      <c r="H186" s="96" t="s">
        <v>902</v>
      </c>
      <c r="I186" s="97"/>
      <c r="J186" s="99"/>
      <c r="K186" s="99"/>
      <c r="L186" s="453"/>
      <c r="M186" s="503"/>
      <c r="N186" s="476"/>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57"/>
      <c r="AI186" s="97"/>
      <c r="AJ186" s="198"/>
      <c r="AK186" s="46"/>
      <c r="AL186" s="46"/>
      <c r="AM186" s="46"/>
    </row>
    <row r="187" spans="1:39" s="223" customFormat="1" ht="45" hidden="1" customHeight="1">
      <c r="A187" s="189" t="s">
        <v>587</v>
      </c>
      <c r="B187" s="99"/>
      <c r="C187" s="333" t="s">
        <v>26</v>
      </c>
      <c r="D187" s="147"/>
      <c r="E187" s="99"/>
      <c r="F187" s="97"/>
      <c r="G187" s="98"/>
      <c r="H187" s="96" t="s">
        <v>903</v>
      </c>
      <c r="I187" s="97"/>
      <c r="J187" s="99"/>
      <c r="K187" s="99"/>
      <c r="L187" s="453"/>
      <c r="M187" s="503"/>
      <c r="N187" s="476"/>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57" t="s">
        <v>1077</v>
      </c>
      <c r="AI187" s="97"/>
      <c r="AJ187" s="391"/>
      <c r="AK187" s="56"/>
      <c r="AL187" s="56"/>
      <c r="AM187" s="56"/>
    </row>
    <row r="188" spans="1:39" s="223" customFormat="1" ht="45" hidden="1" customHeight="1">
      <c r="A188" s="189" t="s">
        <v>589</v>
      </c>
      <c r="B188" s="99"/>
      <c r="C188" s="333" t="s">
        <v>26</v>
      </c>
      <c r="D188" s="147"/>
      <c r="E188" s="99"/>
      <c r="F188" s="97"/>
      <c r="G188" s="98"/>
      <c r="H188" s="96" t="s">
        <v>1078</v>
      </c>
      <c r="I188" s="97"/>
      <c r="J188" s="99"/>
      <c r="K188" s="99"/>
      <c r="L188" s="453"/>
      <c r="M188" s="503"/>
      <c r="N188" s="476"/>
      <c r="O188" s="99"/>
      <c r="P188" s="194"/>
      <c r="Q188" s="99"/>
      <c r="R188" s="118"/>
      <c r="S188" s="118"/>
      <c r="T188" s="118"/>
      <c r="U188" s="99"/>
      <c r="V188" s="99"/>
      <c r="W188" s="99"/>
      <c r="X188" s="99"/>
      <c r="Y188" s="99"/>
      <c r="Z188" s="226"/>
      <c r="AA188" s="226"/>
      <c r="AB188" s="237"/>
      <c r="AC188" s="237"/>
      <c r="AD188" s="237"/>
      <c r="AE188" s="237"/>
      <c r="AF188" s="176"/>
      <c r="AG188" s="152">
        <v>486798</v>
      </c>
      <c r="AH188" s="357"/>
      <c r="AI188" s="97"/>
      <c r="AJ188" s="391"/>
      <c r="AK188" s="56"/>
      <c r="AL188" s="56" t="s">
        <v>1079</v>
      </c>
      <c r="AM188" s="56"/>
    </row>
    <row r="189" spans="1:39" s="223" customFormat="1" ht="62.45" hidden="1" customHeight="1">
      <c r="A189" s="189" t="s">
        <v>590</v>
      </c>
      <c r="B189" s="99"/>
      <c r="C189" s="333" t="s">
        <v>26</v>
      </c>
      <c r="D189" s="147"/>
      <c r="E189" s="99"/>
      <c r="F189" s="97"/>
      <c r="G189" s="98"/>
      <c r="H189" s="96" t="s">
        <v>592</v>
      </c>
      <c r="I189" s="97"/>
      <c r="J189" s="99"/>
      <c r="K189" s="99"/>
      <c r="L189" s="453"/>
      <c r="M189" s="503"/>
      <c r="N189" s="476"/>
      <c r="O189" s="99"/>
      <c r="P189" s="194"/>
      <c r="Q189" s="99"/>
      <c r="R189" s="118"/>
      <c r="S189" s="118"/>
      <c r="T189" s="118"/>
      <c r="U189" s="99"/>
      <c r="V189" s="99"/>
      <c r="W189" s="99"/>
      <c r="X189" s="99"/>
      <c r="Y189" s="99"/>
      <c r="Z189" s="226"/>
      <c r="AA189" s="226"/>
      <c r="AB189" s="237"/>
      <c r="AC189" s="237"/>
      <c r="AD189" s="237"/>
      <c r="AE189" s="237"/>
      <c r="AF189" s="176"/>
      <c r="AG189" s="152">
        <v>471011</v>
      </c>
      <c r="AH189" s="357" t="s">
        <v>1077</v>
      </c>
      <c r="AI189" s="97"/>
      <c r="AJ189" s="391"/>
      <c r="AK189" s="56"/>
      <c r="AL189" s="56"/>
      <c r="AM189" s="56"/>
    </row>
    <row r="190" spans="1:39" s="223" customFormat="1" ht="45" hidden="1" customHeight="1">
      <c r="A190" s="189" t="s">
        <v>591</v>
      </c>
      <c r="B190" s="99"/>
      <c r="C190" s="333" t="s">
        <v>26</v>
      </c>
      <c r="D190" s="147"/>
      <c r="E190" s="99"/>
      <c r="F190" s="97"/>
      <c r="G190" s="98"/>
      <c r="H190" s="96" t="s">
        <v>593</v>
      </c>
      <c r="I190" s="97"/>
      <c r="J190" s="99"/>
      <c r="K190" s="99"/>
      <c r="L190" s="453"/>
      <c r="M190" s="503"/>
      <c r="N190" s="476"/>
      <c r="O190" s="99"/>
      <c r="P190" s="194"/>
      <c r="Q190" s="99"/>
      <c r="R190" s="118"/>
      <c r="S190" s="118"/>
      <c r="T190" s="118"/>
      <c r="U190" s="99"/>
      <c r="V190" s="99"/>
      <c r="W190" s="99"/>
      <c r="X190" s="99"/>
      <c r="Y190" s="99"/>
      <c r="Z190" s="226"/>
      <c r="AA190" s="226"/>
      <c r="AB190" s="237"/>
      <c r="AC190" s="237"/>
      <c r="AD190" s="237"/>
      <c r="AE190" s="237"/>
      <c r="AF190" s="176"/>
      <c r="AG190" s="152">
        <v>470674</v>
      </c>
      <c r="AH190" s="357"/>
      <c r="AI190" s="97"/>
      <c r="AJ190" s="391"/>
      <c r="AK190" s="56"/>
      <c r="AL190" s="56"/>
      <c r="AM190" s="56"/>
    </row>
    <row r="191" spans="1:39" s="223" customFormat="1" ht="75" hidden="1" customHeight="1">
      <c r="A191" s="189">
        <v>6</v>
      </c>
      <c r="B191" s="99"/>
      <c r="C191" s="333" t="s">
        <v>26</v>
      </c>
      <c r="D191" s="147"/>
      <c r="E191" s="99"/>
      <c r="F191" s="97"/>
      <c r="G191" s="98" t="s">
        <v>594</v>
      </c>
      <c r="H191" s="96" t="s">
        <v>1299</v>
      </c>
      <c r="I191" s="97" t="s">
        <v>550</v>
      </c>
      <c r="J191" s="99">
        <v>1</v>
      </c>
      <c r="K191" s="99" t="s">
        <v>185</v>
      </c>
      <c r="L191" s="440">
        <v>900000</v>
      </c>
      <c r="M191" s="496"/>
      <c r="N191" s="476">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57" t="s">
        <v>904</v>
      </c>
      <c r="AI191" s="97"/>
      <c r="AJ191" s="391"/>
      <c r="AK191" s="56"/>
      <c r="AL191" s="56"/>
      <c r="AM191" s="56"/>
    </row>
    <row r="192" spans="1:39" s="223" customFormat="1" ht="45" hidden="1" customHeight="1">
      <c r="A192" s="189" t="s">
        <v>595</v>
      </c>
      <c r="B192" s="99"/>
      <c r="C192" s="333" t="s">
        <v>26</v>
      </c>
      <c r="D192" s="147"/>
      <c r="E192" s="99"/>
      <c r="F192" s="97"/>
      <c r="G192" s="98"/>
      <c r="H192" s="96" t="s">
        <v>596</v>
      </c>
      <c r="I192" s="97"/>
      <c r="J192" s="99"/>
      <c r="K192" s="99"/>
      <c r="L192" s="453"/>
      <c r="M192" s="503"/>
      <c r="N192" s="476"/>
      <c r="O192" s="99"/>
      <c r="P192" s="194"/>
      <c r="Q192" s="99"/>
      <c r="R192" s="118"/>
      <c r="S192" s="118"/>
      <c r="T192" s="118"/>
      <c r="U192" s="99"/>
      <c r="V192" s="99"/>
      <c r="W192" s="99"/>
      <c r="X192" s="99"/>
      <c r="Y192" s="99"/>
      <c r="Z192" s="226"/>
      <c r="AA192" s="226"/>
      <c r="AB192" s="237"/>
      <c r="AC192" s="237"/>
      <c r="AD192" s="237"/>
      <c r="AE192" s="237"/>
      <c r="AF192" s="176"/>
      <c r="AG192" s="152">
        <v>616032</v>
      </c>
      <c r="AH192" s="377"/>
      <c r="AI192" s="413"/>
      <c r="AJ192" s="395"/>
      <c r="AK192" s="61"/>
      <c r="AL192" s="61"/>
      <c r="AM192" s="61"/>
    </row>
    <row r="193" spans="1:39" s="223" customFormat="1" ht="45" hidden="1" customHeight="1">
      <c r="A193" s="189" t="s">
        <v>597</v>
      </c>
      <c r="B193" s="99"/>
      <c r="C193" s="333" t="s">
        <v>26</v>
      </c>
      <c r="D193" s="147"/>
      <c r="E193" s="99"/>
      <c r="F193" s="97"/>
      <c r="G193" s="98"/>
      <c r="H193" s="96" t="s">
        <v>598</v>
      </c>
      <c r="I193" s="97"/>
      <c r="J193" s="99"/>
      <c r="K193" s="99"/>
      <c r="L193" s="453"/>
      <c r="M193" s="503"/>
      <c r="N193" s="476"/>
      <c r="O193" s="99"/>
      <c r="P193" s="194"/>
      <c r="Q193" s="99"/>
      <c r="R193" s="118"/>
      <c r="S193" s="118"/>
      <c r="T193" s="118"/>
      <c r="U193" s="99"/>
      <c r="V193" s="99"/>
      <c r="W193" s="99"/>
      <c r="X193" s="99"/>
      <c r="Y193" s="99"/>
      <c r="Z193" s="226"/>
      <c r="AA193" s="226"/>
      <c r="AB193" s="237"/>
      <c r="AC193" s="237"/>
      <c r="AD193" s="237"/>
      <c r="AE193" s="237"/>
      <c r="AF193" s="176"/>
      <c r="AG193" s="152">
        <v>461461</v>
      </c>
      <c r="AH193" s="377"/>
      <c r="AI193" s="413"/>
      <c r="AJ193" s="395"/>
      <c r="AK193" s="61"/>
      <c r="AL193" s="61"/>
      <c r="AM193" s="61"/>
    </row>
    <row r="194" spans="1:39" s="223" customFormat="1" ht="45" hidden="1" customHeight="1">
      <c r="A194" s="189" t="s">
        <v>599</v>
      </c>
      <c r="B194" s="99"/>
      <c r="C194" s="333" t="s">
        <v>26</v>
      </c>
      <c r="D194" s="147"/>
      <c r="E194" s="99"/>
      <c r="F194" s="97"/>
      <c r="G194" s="98"/>
      <c r="H194" s="96" t="s">
        <v>600</v>
      </c>
      <c r="I194" s="97"/>
      <c r="J194" s="99"/>
      <c r="K194" s="99"/>
      <c r="L194" s="453"/>
      <c r="M194" s="503"/>
      <c r="N194" s="476"/>
      <c r="O194" s="99"/>
      <c r="P194" s="194"/>
      <c r="Q194" s="99"/>
      <c r="R194" s="118"/>
      <c r="S194" s="118"/>
      <c r="T194" s="118"/>
      <c r="U194" s="99"/>
      <c r="V194" s="99"/>
      <c r="W194" s="99"/>
      <c r="X194" s="99"/>
      <c r="Y194" s="99"/>
      <c r="Z194" s="226"/>
      <c r="AA194" s="226"/>
      <c r="AB194" s="237"/>
      <c r="AC194" s="237"/>
      <c r="AD194" s="237"/>
      <c r="AE194" s="237"/>
      <c r="AF194" s="176"/>
      <c r="AG194" s="152">
        <v>458597</v>
      </c>
      <c r="AH194" s="377"/>
      <c r="AI194" s="413"/>
      <c r="AJ194" s="395"/>
      <c r="AK194" s="61"/>
      <c r="AL194" s="61"/>
      <c r="AM194" s="61"/>
    </row>
    <row r="195" spans="1:39" s="223" customFormat="1" ht="45" hidden="1" customHeight="1">
      <c r="A195" s="189" t="s">
        <v>601</v>
      </c>
      <c r="B195" s="99"/>
      <c r="C195" s="333" t="s">
        <v>26</v>
      </c>
      <c r="D195" s="147"/>
      <c r="E195" s="99"/>
      <c r="F195" s="97"/>
      <c r="G195" s="98"/>
      <c r="H195" s="96" t="s">
        <v>602</v>
      </c>
      <c r="I195" s="97"/>
      <c r="J195" s="99"/>
      <c r="K195" s="99"/>
      <c r="L195" s="453"/>
      <c r="M195" s="503"/>
      <c r="N195" s="476"/>
      <c r="O195" s="99"/>
      <c r="P195" s="194"/>
      <c r="Q195" s="99"/>
      <c r="R195" s="118"/>
      <c r="S195" s="118"/>
      <c r="T195" s="118"/>
      <c r="U195" s="99"/>
      <c r="V195" s="99"/>
      <c r="W195" s="99"/>
      <c r="X195" s="99"/>
      <c r="Y195" s="99"/>
      <c r="Z195" s="181"/>
      <c r="AA195" s="182"/>
      <c r="AB195" s="238"/>
      <c r="AC195" s="238"/>
      <c r="AD195" s="238"/>
      <c r="AE195" s="238"/>
      <c r="AF195" s="129"/>
      <c r="AG195" s="152">
        <v>472755</v>
      </c>
      <c r="AH195" s="377"/>
      <c r="AI195" s="413"/>
      <c r="AJ195" s="395"/>
      <c r="AK195" s="61"/>
      <c r="AL195" s="61"/>
      <c r="AM195" s="61"/>
    </row>
    <row r="196" spans="1:39" s="223" customFormat="1" ht="45" hidden="1" customHeight="1">
      <c r="A196" s="189" t="s">
        <v>603</v>
      </c>
      <c r="B196" s="99"/>
      <c r="C196" s="333" t="s">
        <v>26</v>
      </c>
      <c r="D196" s="147"/>
      <c r="E196" s="99"/>
      <c r="F196" s="97"/>
      <c r="G196" s="98"/>
      <c r="H196" s="96" t="s">
        <v>604</v>
      </c>
      <c r="I196" s="97"/>
      <c r="J196" s="99"/>
      <c r="K196" s="99"/>
      <c r="L196" s="453"/>
      <c r="M196" s="503"/>
      <c r="N196" s="476"/>
      <c r="O196" s="99"/>
      <c r="P196" s="194"/>
      <c r="Q196" s="99"/>
      <c r="R196" s="118"/>
      <c r="S196" s="118"/>
      <c r="T196" s="118"/>
      <c r="U196" s="99"/>
      <c r="V196" s="99"/>
      <c r="W196" s="99"/>
      <c r="X196" s="99"/>
      <c r="Y196" s="99"/>
      <c r="Z196" s="181"/>
      <c r="AA196" s="182"/>
      <c r="AB196" s="238"/>
      <c r="AC196" s="238"/>
      <c r="AD196" s="238"/>
      <c r="AE196" s="238"/>
      <c r="AF196" s="129"/>
      <c r="AG196" s="152">
        <v>463528</v>
      </c>
      <c r="AH196" s="377"/>
      <c r="AI196" s="413"/>
      <c r="AJ196" s="395"/>
      <c r="AK196" s="61"/>
      <c r="AL196" s="61"/>
      <c r="AM196" s="61"/>
    </row>
    <row r="197" spans="1:39" s="223" customFormat="1" ht="45" hidden="1" customHeight="1">
      <c r="A197" s="189" t="s">
        <v>605</v>
      </c>
      <c r="B197" s="99"/>
      <c r="C197" s="333" t="s">
        <v>26</v>
      </c>
      <c r="D197" s="147"/>
      <c r="E197" s="99"/>
      <c r="F197" s="97"/>
      <c r="G197" s="98"/>
      <c r="H197" s="96" t="s">
        <v>606</v>
      </c>
      <c r="I197" s="97"/>
      <c r="J197" s="99"/>
      <c r="K197" s="99"/>
      <c r="L197" s="453"/>
      <c r="M197" s="503"/>
      <c r="N197" s="476"/>
      <c r="O197" s="99"/>
      <c r="P197" s="194"/>
      <c r="Q197" s="99"/>
      <c r="R197" s="118"/>
      <c r="S197" s="118"/>
      <c r="T197" s="118"/>
      <c r="U197" s="99"/>
      <c r="V197" s="99"/>
      <c r="W197" s="99"/>
      <c r="X197" s="99"/>
      <c r="Y197" s="99"/>
      <c r="Z197" s="181"/>
      <c r="AA197" s="182"/>
      <c r="AB197" s="238"/>
      <c r="AC197" s="238"/>
      <c r="AD197" s="238"/>
      <c r="AE197" s="238"/>
      <c r="AF197" s="129"/>
      <c r="AG197" s="152">
        <v>471415</v>
      </c>
      <c r="AH197" s="377"/>
      <c r="AI197" s="413"/>
      <c r="AJ197" s="395"/>
      <c r="AK197" s="61"/>
      <c r="AL197" s="61"/>
      <c r="AM197" s="61"/>
    </row>
    <row r="198" spans="1:39" s="223" customFormat="1" ht="45" hidden="1" customHeight="1">
      <c r="A198" s="189" t="s">
        <v>607</v>
      </c>
      <c r="B198" s="99"/>
      <c r="C198" s="333" t="s">
        <v>26</v>
      </c>
      <c r="D198" s="147"/>
      <c r="E198" s="99"/>
      <c r="F198" s="97"/>
      <c r="G198" s="98"/>
      <c r="H198" s="96" t="s">
        <v>608</v>
      </c>
      <c r="I198" s="97"/>
      <c r="J198" s="99"/>
      <c r="K198" s="99"/>
      <c r="L198" s="453"/>
      <c r="M198" s="503"/>
      <c r="N198" s="476"/>
      <c r="O198" s="99"/>
      <c r="P198" s="194"/>
      <c r="Q198" s="99"/>
      <c r="R198" s="118"/>
      <c r="S198" s="118"/>
      <c r="T198" s="118"/>
      <c r="U198" s="99"/>
      <c r="V198" s="99"/>
      <c r="W198" s="99"/>
      <c r="X198" s="99"/>
      <c r="Y198" s="99"/>
      <c r="Z198" s="181"/>
      <c r="AA198" s="182"/>
      <c r="AB198" s="238"/>
      <c r="AC198" s="238"/>
      <c r="AD198" s="238"/>
      <c r="AE198" s="238"/>
      <c r="AF198" s="129"/>
      <c r="AG198" s="152">
        <v>429012</v>
      </c>
      <c r="AH198" s="377"/>
      <c r="AI198" s="413"/>
      <c r="AJ198" s="395"/>
      <c r="AK198" s="61"/>
      <c r="AL198" s="61"/>
      <c r="AM198" s="61"/>
    </row>
    <row r="199" spans="1:39" s="223" customFormat="1" ht="45" hidden="1" customHeight="1">
      <c r="A199" s="189" t="s">
        <v>609</v>
      </c>
      <c r="B199" s="99"/>
      <c r="C199" s="333" t="s">
        <v>26</v>
      </c>
      <c r="D199" s="147"/>
      <c r="E199" s="99"/>
      <c r="F199" s="97"/>
      <c r="G199" s="98"/>
      <c r="H199" s="96" t="s">
        <v>610</v>
      </c>
      <c r="I199" s="97"/>
      <c r="J199" s="99"/>
      <c r="K199" s="99"/>
      <c r="L199" s="453"/>
      <c r="M199" s="503"/>
      <c r="N199" s="476"/>
      <c r="O199" s="99"/>
      <c r="P199" s="194"/>
      <c r="Q199" s="99"/>
      <c r="R199" s="118"/>
      <c r="S199" s="118"/>
      <c r="T199" s="118"/>
      <c r="U199" s="99"/>
      <c r="V199" s="99"/>
      <c r="W199" s="99"/>
      <c r="X199" s="99"/>
      <c r="Y199" s="99"/>
      <c r="Z199" s="181"/>
      <c r="AA199" s="182"/>
      <c r="AB199" s="238"/>
      <c r="AC199" s="238"/>
      <c r="AD199" s="238"/>
      <c r="AE199" s="238"/>
      <c r="AF199" s="129"/>
      <c r="AG199" s="152">
        <v>340311</v>
      </c>
      <c r="AH199" s="377"/>
      <c r="AI199" s="413"/>
      <c r="AJ199" s="395"/>
      <c r="AK199" s="61"/>
      <c r="AL199" s="61"/>
      <c r="AM199" s="61"/>
    </row>
    <row r="200" spans="1:39" s="223" customFormat="1" ht="45" hidden="1" customHeight="1">
      <c r="A200" s="189" t="s">
        <v>611</v>
      </c>
      <c r="B200" s="99"/>
      <c r="C200" s="333" t="s">
        <v>26</v>
      </c>
      <c r="D200" s="147"/>
      <c r="E200" s="99"/>
      <c r="F200" s="97"/>
      <c r="G200" s="98"/>
      <c r="H200" s="96" t="s">
        <v>612</v>
      </c>
      <c r="I200" s="97"/>
      <c r="J200" s="99"/>
      <c r="K200" s="99"/>
      <c r="L200" s="453"/>
      <c r="M200" s="503"/>
      <c r="N200" s="476"/>
      <c r="O200" s="99"/>
      <c r="P200" s="194"/>
      <c r="Q200" s="99"/>
      <c r="R200" s="118"/>
      <c r="S200" s="118"/>
      <c r="T200" s="118"/>
      <c r="U200" s="99"/>
      <c r="V200" s="99"/>
      <c r="W200" s="99"/>
      <c r="X200" s="99"/>
      <c r="Y200" s="99"/>
      <c r="Z200" s="183"/>
      <c r="AA200" s="184"/>
      <c r="AB200" s="239"/>
      <c r="AC200" s="239"/>
      <c r="AD200" s="239"/>
      <c r="AE200" s="239"/>
      <c r="AF200" s="185"/>
      <c r="AG200" s="152">
        <v>457223</v>
      </c>
      <c r="AH200" s="377"/>
      <c r="AI200" s="413"/>
      <c r="AJ200" s="395"/>
      <c r="AK200" s="61"/>
      <c r="AL200" s="61"/>
      <c r="AM200" s="61"/>
    </row>
    <row r="201" spans="1:39" s="223" customFormat="1" ht="45" hidden="1" customHeight="1">
      <c r="A201" s="189" t="s">
        <v>613</v>
      </c>
      <c r="B201" s="99"/>
      <c r="C201" s="333" t="s">
        <v>26</v>
      </c>
      <c r="D201" s="147"/>
      <c r="E201" s="99"/>
      <c r="F201" s="97"/>
      <c r="G201" s="98"/>
      <c r="H201" s="96" t="s">
        <v>614</v>
      </c>
      <c r="I201" s="97"/>
      <c r="J201" s="99"/>
      <c r="K201" s="99"/>
      <c r="L201" s="453"/>
      <c r="M201" s="503"/>
      <c r="N201" s="476"/>
      <c r="O201" s="99"/>
      <c r="P201" s="194"/>
      <c r="Q201" s="99"/>
      <c r="R201" s="118"/>
      <c r="S201" s="118"/>
      <c r="T201" s="118"/>
      <c r="U201" s="99"/>
      <c r="V201" s="99"/>
      <c r="W201" s="99"/>
      <c r="X201" s="99"/>
      <c r="Y201" s="99"/>
      <c r="Z201" s="183"/>
      <c r="AA201" s="184"/>
      <c r="AB201" s="239"/>
      <c r="AC201" s="239"/>
      <c r="AD201" s="239"/>
      <c r="AE201" s="239"/>
      <c r="AF201" s="185"/>
      <c r="AG201" s="152">
        <v>419259</v>
      </c>
      <c r="AH201" s="377"/>
      <c r="AI201" s="413"/>
      <c r="AJ201" s="395"/>
      <c r="AK201" s="61"/>
      <c r="AL201" s="61"/>
      <c r="AM201" s="61"/>
    </row>
    <row r="202" spans="1:39" s="223" customFormat="1" ht="45" hidden="1" customHeight="1">
      <c r="A202" s="189" t="s">
        <v>615</v>
      </c>
      <c r="B202" s="99"/>
      <c r="C202" s="333" t="s">
        <v>26</v>
      </c>
      <c r="D202" s="147"/>
      <c r="E202" s="99"/>
      <c r="F202" s="97"/>
      <c r="G202" s="98"/>
      <c r="H202" s="96" t="s">
        <v>616</v>
      </c>
      <c r="I202" s="97"/>
      <c r="J202" s="99"/>
      <c r="K202" s="99"/>
      <c r="L202" s="453"/>
      <c r="M202" s="503"/>
      <c r="N202" s="476"/>
      <c r="O202" s="99"/>
      <c r="P202" s="194"/>
      <c r="Q202" s="99"/>
      <c r="R202" s="118"/>
      <c r="S202" s="118"/>
      <c r="T202" s="118"/>
      <c r="U202" s="99"/>
      <c r="V202" s="99"/>
      <c r="W202" s="99"/>
      <c r="X202" s="99"/>
      <c r="Y202" s="99"/>
      <c r="Z202" s="183"/>
      <c r="AA202" s="184"/>
      <c r="AB202" s="239"/>
      <c r="AC202" s="239"/>
      <c r="AD202" s="239"/>
      <c r="AE202" s="239"/>
      <c r="AF202" s="185"/>
      <c r="AG202" s="152">
        <v>486618</v>
      </c>
      <c r="AH202" s="377"/>
      <c r="AI202" s="413"/>
      <c r="AJ202" s="395"/>
      <c r="AK202" s="61"/>
      <c r="AL202" s="61"/>
      <c r="AM202" s="61"/>
    </row>
    <row r="203" spans="1:39" s="223" customFormat="1" ht="45" hidden="1" customHeight="1">
      <c r="A203" s="189" t="s">
        <v>617</v>
      </c>
      <c r="B203" s="99"/>
      <c r="C203" s="333" t="s">
        <v>26</v>
      </c>
      <c r="D203" s="147"/>
      <c r="E203" s="99"/>
      <c r="F203" s="97"/>
      <c r="G203" s="98"/>
      <c r="H203" s="96" t="s">
        <v>618</v>
      </c>
      <c r="I203" s="97"/>
      <c r="J203" s="99"/>
      <c r="K203" s="99"/>
      <c r="L203" s="453"/>
      <c r="M203" s="503"/>
      <c r="N203" s="476"/>
      <c r="O203" s="99"/>
      <c r="P203" s="194"/>
      <c r="Q203" s="99"/>
      <c r="R203" s="118"/>
      <c r="S203" s="118"/>
      <c r="T203" s="118"/>
      <c r="U203" s="99"/>
      <c r="V203" s="99"/>
      <c r="W203" s="99"/>
      <c r="X203" s="99"/>
      <c r="Y203" s="99"/>
      <c r="Z203" s="176"/>
      <c r="AA203" s="176"/>
      <c r="AB203" s="240"/>
      <c r="AC203" s="240"/>
      <c r="AD203" s="240"/>
      <c r="AE203" s="240"/>
      <c r="AF203" s="176"/>
      <c r="AG203" s="152">
        <v>485627</v>
      </c>
      <c r="AH203" s="377"/>
      <c r="AI203" s="413"/>
      <c r="AJ203" s="395"/>
      <c r="AK203" s="61"/>
      <c r="AL203" s="61"/>
      <c r="AM203" s="61"/>
    </row>
    <row r="204" spans="1:39" s="223" customFormat="1" ht="45" hidden="1" customHeight="1">
      <c r="A204" s="189" t="s">
        <v>619</v>
      </c>
      <c r="B204" s="99"/>
      <c r="C204" s="333" t="s">
        <v>26</v>
      </c>
      <c r="D204" s="147"/>
      <c r="E204" s="99"/>
      <c r="F204" s="97"/>
      <c r="G204" s="98"/>
      <c r="H204" s="96" t="s">
        <v>620</v>
      </c>
      <c r="I204" s="97"/>
      <c r="J204" s="99"/>
      <c r="K204" s="99"/>
      <c r="L204" s="453"/>
      <c r="M204" s="503"/>
      <c r="N204" s="476"/>
      <c r="O204" s="99"/>
      <c r="P204" s="194"/>
      <c r="Q204" s="99"/>
      <c r="R204" s="118"/>
      <c r="S204" s="118"/>
      <c r="T204" s="118"/>
      <c r="U204" s="99"/>
      <c r="V204" s="99"/>
      <c r="W204" s="99"/>
      <c r="X204" s="99"/>
      <c r="Y204" s="99"/>
      <c r="Z204" s="226"/>
      <c r="AA204" s="226"/>
      <c r="AB204" s="237"/>
      <c r="AC204" s="237"/>
      <c r="AD204" s="237"/>
      <c r="AE204" s="237"/>
      <c r="AF204" s="176"/>
      <c r="AG204" s="152">
        <v>338468</v>
      </c>
      <c r="AH204" s="377"/>
      <c r="AI204" s="413"/>
      <c r="AJ204" s="395"/>
      <c r="AK204" s="61"/>
      <c r="AL204" s="61"/>
      <c r="AM204" s="61"/>
    </row>
    <row r="205" spans="1:39" s="223" customFormat="1" ht="45" hidden="1" customHeight="1">
      <c r="A205" s="189" t="s">
        <v>621</v>
      </c>
      <c r="B205" s="99"/>
      <c r="C205" s="333" t="s">
        <v>26</v>
      </c>
      <c r="D205" s="147"/>
      <c r="E205" s="99"/>
      <c r="F205" s="97"/>
      <c r="G205" s="98"/>
      <c r="H205" s="96" t="s">
        <v>622</v>
      </c>
      <c r="I205" s="97"/>
      <c r="J205" s="99"/>
      <c r="K205" s="99"/>
      <c r="L205" s="453"/>
      <c r="M205" s="503"/>
      <c r="N205" s="476"/>
      <c r="O205" s="99"/>
      <c r="P205" s="194"/>
      <c r="Q205" s="99"/>
      <c r="R205" s="118"/>
      <c r="S205" s="118"/>
      <c r="T205" s="118"/>
      <c r="U205" s="99"/>
      <c r="V205" s="99"/>
      <c r="W205" s="99"/>
      <c r="X205" s="99"/>
      <c r="Y205" s="99"/>
      <c r="Z205" s="226"/>
      <c r="AA205" s="226"/>
      <c r="AB205" s="237"/>
      <c r="AC205" s="237"/>
      <c r="AD205" s="237"/>
      <c r="AE205" s="237"/>
      <c r="AF205" s="176"/>
      <c r="AG205" s="152">
        <v>428204</v>
      </c>
      <c r="AH205" s="377"/>
      <c r="AI205" s="413"/>
      <c r="AJ205" s="395"/>
      <c r="AK205" s="61"/>
      <c r="AL205" s="61"/>
      <c r="AM205" s="61"/>
    </row>
    <row r="206" spans="1:39" s="223" customFormat="1" ht="45" hidden="1" customHeight="1">
      <c r="A206" s="189" t="s">
        <v>623</v>
      </c>
      <c r="B206" s="99"/>
      <c r="C206" s="333" t="s">
        <v>26</v>
      </c>
      <c r="D206" s="147"/>
      <c r="E206" s="99"/>
      <c r="F206" s="97"/>
      <c r="G206" s="98"/>
      <c r="H206" s="96" t="s">
        <v>624</v>
      </c>
      <c r="I206" s="97"/>
      <c r="J206" s="99"/>
      <c r="K206" s="99"/>
      <c r="L206" s="453"/>
      <c r="M206" s="503"/>
      <c r="N206" s="476"/>
      <c r="O206" s="99"/>
      <c r="P206" s="194"/>
      <c r="Q206" s="99"/>
      <c r="R206" s="118"/>
      <c r="S206" s="118"/>
      <c r="T206" s="118"/>
      <c r="U206" s="99"/>
      <c r="V206" s="99"/>
      <c r="W206" s="99"/>
      <c r="X206" s="99"/>
      <c r="Y206" s="99"/>
      <c r="Z206" s="226"/>
      <c r="AA206" s="226"/>
      <c r="AB206" s="237"/>
      <c r="AC206" s="237"/>
      <c r="AD206" s="237"/>
      <c r="AE206" s="237"/>
      <c r="AF206" s="176"/>
      <c r="AG206" s="152">
        <v>370526</v>
      </c>
      <c r="AH206" s="377"/>
      <c r="AI206" s="413"/>
      <c r="AJ206" s="395"/>
      <c r="AK206" s="61"/>
      <c r="AL206" s="61"/>
      <c r="AM206" s="61"/>
    </row>
    <row r="207" spans="1:39" s="223" customFormat="1" ht="60" hidden="1" customHeight="1">
      <c r="A207" s="189" t="s">
        <v>625</v>
      </c>
      <c r="B207" s="99"/>
      <c r="C207" s="333" t="s">
        <v>26</v>
      </c>
      <c r="D207" s="147"/>
      <c r="E207" s="99"/>
      <c r="F207" s="97"/>
      <c r="G207" s="123"/>
      <c r="H207" s="96" t="s">
        <v>626</v>
      </c>
      <c r="I207" s="97"/>
      <c r="J207" s="124"/>
      <c r="K207" s="99"/>
      <c r="L207" s="192"/>
      <c r="M207" s="504"/>
      <c r="N207" s="477"/>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57"/>
      <c r="AI207" s="97"/>
      <c r="AJ207" s="391"/>
      <c r="AK207" s="56"/>
      <c r="AL207" s="56"/>
      <c r="AM207" s="56"/>
    </row>
    <row r="208" spans="1:39" s="223" customFormat="1" ht="60" hidden="1" customHeight="1">
      <c r="A208" s="189" t="s">
        <v>627</v>
      </c>
      <c r="B208" s="99"/>
      <c r="C208" s="333" t="s">
        <v>26</v>
      </c>
      <c r="D208" s="147"/>
      <c r="E208" s="99"/>
      <c r="F208" s="97"/>
      <c r="G208" s="123"/>
      <c r="H208" s="96" t="s">
        <v>628</v>
      </c>
      <c r="I208" s="97"/>
      <c r="J208" s="124"/>
      <c r="K208" s="99"/>
      <c r="L208" s="192"/>
      <c r="M208" s="504"/>
      <c r="N208" s="477"/>
      <c r="O208" s="99"/>
      <c r="P208" s="192"/>
      <c r="Q208" s="99"/>
      <c r="R208" s="118"/>
      <c r="S208" s="118"/>
      <c r="T208" s="118"/>
      <c r="U208" s="99"/>
      <c r="V208" s="99"/>
      <c r="W208" s="99"/>
      <c r="X208" s="99"/>
      <c r="Y208" s="99"/>
      <c r="Z208" s="226"/>
      <c r="AA208" s="226"/>
      <c r="AB208" s="237"/>
      <c r="AC208" s="237"/>
      <c r="AD208" s="237"/>
      <c r="AE208" s="237"/>
      <c r="AF208" s="176"/>
      <c r="AG208" s="152">
        <v>10401</v>
      </c>
      <c r="AH208" s="357"/>
      <c r="AI208" s="97"/>
      <c r="AJ208" s="391"/>
      <c r="AK208" s="56"/>
      <c r="AL208" s="56"/>
      <c r="AM208" s="56"/>
    </row>
    <row r="209" spans="1:39" s="223" customFormat="1" ht="45" hidden="1" customHeight="1">
      <c r="A209" s="189" t="s">
        <v>629</v>
      </c>
      <c r="B209" s="99"/>
      <c r="C209" s="333" t="s">
        <v>26</v>
      </c>
      <c r="D209" s="147"/>
      <c r="E209" s="99"/>
      <c r="F209" s="97"/>
      <c r="G209" s="123"/>
      <c r="H209" s="96" t="s">
        <v>630</v>
      </c>
      <c r="I209" s="97"/>
      <c r="J209" s="124"/>
      <c r="K209" s="99"/>
      <c r="L209" s="192"/>
      <c r="M209" s="504"/>
      <c r="N209" s="477"/>
      <c r="O209" s="99"/>
      <c r="P209" s="192"/>
      <c r="Q209" s="99"/>
      <c r="R209" s="118"/>
      <c r="S209" s="118"/>
      <c r="T209" s="118"/>
      <c r="U209" s="99"/>
      <c r="V209" s="99"/>
      <c r="W209" s="99"/>
      <c r="X209" s="99"/>
      <c r="Y209" s="99"/>
      <c r="Z209" s="226"/>
      <c r="AA209" s="226"/>
      <c r="AB209" s="237"/>
      <c r="AC209" s="237"/>
      <c r="AD209" s="237"/>
      <c r="AE209" s="237"/>
      <c r="AF209" s="176"/>
      <c r="AG209" s="152">
        <v>609140</v>
      </c>
      <c r="AH209" s="357"/>
      <c r="AI209" s="97"/>
      <c r="AJ209" s="391"/>
      <c r="AK209" s="56"/>
      <c r="AL209" s="56"/>
      <c r="AM209" s="56"/>
    </row>
    <row r="210" spans="1:39" s="223" customFormat="1" ht="45" hidden="1" customHeight="1">
      <c r="A210" s="189" t="s">
        <v>631</v>
      </c>
      <c r="B210" s="99"/>
      <c r="C210" s="333" t="s">
        <v>26</v>
      </c>
      <c r="D210" s="147"/>
      <c r="E210" s="99"/>
      <c r="F210" s="97"/>
      <c r="G210" s="123"/>
      <c r="H210" s="96" t="s">
        <v>632</v>
      </c>
      <c r="I210" s="97"/>
      <c r="J210" s="124"/>
      <c r="K210" s="99"/>
      <c r="L210" s="192"/>
      <c r="M210" s="504"/>
      <c r="N210" s="477"/>
      <c r="O210" s="99"/>
      <c r="P210" s="192"/>
      <c r="Q210" s="99"/>
      <c r="R210" s="118"/>
      <c r="S210" s="118"/>
      <c r="T210" s="118"/>
      <c r="U210" s="99"/>
      <c r="V210" s="99"/>
      <c r="W210" s="99"/>
      <c r="X210" s="99"/>
      <c r="Y210" s="99"/>
      <c r="Z210" s="226"/>
      <c r="AA210" s="226"/>
      <c r="AB210" s="237"/>
      <c r="AC210" s="237"/>
      <c r="AD210" s="237"/>
      <c r="AE210" s="237"/>
      <c r="AF210" s="176"/>
      <c r="AG210" s="152">
        <v>419859</v>
      </c>
      <c r="AH210" s="357"/>
      <c r="AI210" s="97"/>
      <c r="AJ210" s="391"/>
      <c r="AK210" s="56"/>
      <c r="AL210" s="56"/>
      <c r="AM210" s="56"/>
    </row>
    <row r="211" spans="1:39" s="223" customFormat="1" ht="45" hidden="1" customHeight="1">
      <c r="A211" s="189" t="s">
        <v>633</v>
      </c>
      <c r="B211" s="99"/>
      <c r="C211" s="333" t="s">
        <v>26</v>
      </c>
      <c r="D211" s="147"/>
      <c r="E211" s="99"/>
      <c r="F211" s="97"/>
      <c r="G211" s="123"/>
      <c r="H211" s="96" t="s">
        <v>634</v>
      </c>
      <c r="I211" s="97"/>
      <c r="J211" s="124"/>
      <c r="K211" s="99"/>
      <c r="L211" s="192"/>
      <c r="M211" s="504"/>
      <c r="N211" s="477"/>
      <c r="O211" s="99"/>
      <c r="P211" s="192"/>
      <c r="Q211" s="99"/>
      <c r="R211" s="118"/>
      <c r="S211" s="118"/>
      <c r="T211" s="118"/>
      <c r="U211" s="99"/>
      <c r="V211" s="99"/>
      <c r="W211" s="99"/>
      <c r="X211" s="99"/>
      <c r="Y211" s="99"/>
      <c r="Z211" s="226"/>
      <c r="AA211" s="226"/>
      <c r="AB211" s="237"/>
      <c r="AC211" s="237"/>
      <c r="AD211" s="237"/>
      <c r="AE211" s="237"/>
      <c r="AF211" s="176"/>
      <c r="AG211" s="152">
        <v>486374</v>
      </c>
      <c r="AH211" s="357"/>
      <c r="AI211" s="97"/>
      <c r="AJ211" s="391"/>
      <c r="AK211" s="56"/>
      <c r="AL211" s="56"/>
      <c r="AM211" s="56"/>
    </row>
    <row r="212" spans="1:39" s="223" customFormat="1" ht="45" hidden="1" customHeight="1">
      <c r="A212" s="189" t="s">
        <v>635</v>
      </c>
      <c r="B212" s="99"/>
      <c r="C212" s="333" t="s">
        <v>26</v>
      </c>
      <c r="D212" s="147"/>
      <c r="E212" s="99"/>
      <c r="F212" s="97"/>
      <c r="G212" s="123"/>
      <c r="H212" s="96" t="s">
        <v>636</v>
      </c>
      <c r="I212" s="97"/>
      <c r="J212" s="124"/>
      <c r="K212" s="99"/>
      <c r="L212" s="192"/>
      <c r="M212" s="504"/>
      <c r="N212" s="477"/>
      <c r="O212" s="99"/>
      <c r="P212" s="192"/>
      <c r="Q212" s="99"/>
      <c r="R212" s="118"/>
      <c r="S212" s="118"/>
      <c r="T212" s="118"/>
      <c r="U212" s="99"/>
      <c r="V212" s="99"/>
      <c r="W212" s="99"/>
      <c r="X212" s="99"/>
      <c r="Y212" s="99"/>
      <c r="Z212" s="226"/>
      <c r="AA212" s="226"/>
      <c r="AB212" s="237"/>
      <c r="AC212" s="237"/>
      <c r="AD212" s="237"/>
      <c r="AE212" s="237"/>
      <c r="AF212" s="176"/>
      <c r="AG212" s="152">
        <v>233847</v>
      </c>
      <c r="AH212" s="357"/>
      <c r="AI212" s="97"/>
      <c r="AJ212" s="391"/>
      <c r="AK212" s="56"/>
      <c r="AL212" s="56"/>
      <c r="AM212" s="56"/>
    </row>
    <row r="213" spans="1:39" s="223" customFormat="1" ht="45" hidden="1" customHeight="1">
      <c r="A213" s="189" t="s">
        <v>637</v>
      </c>
      <c r="B213" s="99"/>
      <c r="C213" s="333" t="s">
        <v>26</v>
      </c>
      <c r="D213" s="147"/>
      <c r="E213" s="99"/>
      <c r="F213" s="97"/>
      <c r="G213" s="123"/>
      <c r="H213" s="96" t="s">
        <v>638</v>
      </c>
      <c r="I213" s="97"/>
      <c r="J213" s="124"/>
      <c r="K213" s="99"/>
      <c r="L213" s="192"/>
      <c r="M213" s="504"/>
      <c r="N213" s="477"/>
      <c r="O213" s="99"/>
      <c r="P213" s="192"/>
      <c r="Q213" s="99"/>
      <c r="R213" s="118"/>
      <c r="S213" s="118"/>
      <c r="T213" s="118"/>
      <c r="U213" s="99"/>
      <c r="V213" s="99"/>
      <c r="W213" s="99"/>
      <c r="X213" s="99"/>
      <c r="Y213" s="99"/>
      <c r="Z213" s="226"/>
      <c r="AA213" s="226"/>
      <c r="AB213" s="237"/>
      <c r="AC213" s="237"/>
      <c r="AD213" s="237"/>
      <c r="AE213" s="237"/>
      <c r="AF213" s="176"/>
      <c r="AG213" s="152">
        <v>479661</v>
      </c>
      <c r="AH213" s="357"/>
      <c r="AI213" s="97"/>
      <c r="AJ213" s="391"/>
      <c r="AK213" s="56"/>
      <c r="AL213" s="56"/>
      <c r="AM213" s="56"/>
    </row>
    <row r="214" spans="1:39" s="223" customFormat="1" ht="45" hidden="1" customHeight="1">
      <c r="A214" s="189" t="s">
        <v>639</v>
      </c>
      <c r="B214" s="99"/>
      <c r="C214" s="333" t="s">
        <v>26</v>
      </c>
      <c r="D214" s="147"/>
      <c r="E214" s="99"/>
      <c r="F214" s="97"/>
      <c r="G214" s="123"/>
      <c r="H214" s="96" t="s">
        <v>640</v>
      </c>
      <c r="I214" s="97"/>
      <c r="J214" s="124"/>
      <c r="K214" s="99"/>
      <c r="L214" s="192"/>
      <c r="M214" s="504"/>
      <c r="N214" s="477"/>
      <c r="O214" s="99"/>
      <c r="P214" s="192"/>
      <c r="Q214" s="99"/>
      <c r="R214" s="118"/>
      <c r="S214" s="118"/>
      <c r="T214" s="118"/>
      <c r="U214" s="99"/>
      <c r="V214" s="99"/>
      <c r="W214" s="99"/>
      <c r="X214" s="99"/>
      <c r="Y214" s="99"/>
      <c r="Z214" s="226"/>
      <c r="AA214" s="226"/>
      <c r="AB214" s="237"/>
      <c r="AC214" s="237"/>
      <c r="AD214" s="237"/>
      <c r="AE214" s="237"/>
      <c r="AF214" s="176"/>
      <c r="AG214" s="152">
        <v>437698</v>
      </c>
      <c r="AH214" s="357"/>
      <c r="AI214" s="97"/>
      <c r="AJ214" s="391"/>
      <c r="AK214" s="56"/>
      <c r="AL214" s="56"/>
      <c r="AM214" s="56"/>
    </row>
    <row r="215" spans="1:39" s="223" customFormat="1" ht="45" hidden="1" customHeight="1">
      <c r="A215" s="189" t="s">
        <v>641</v>
      </c>
      <c r="B215" s="99"/>
      <c r="C215" s="333" t="s">
        <v>26</v>
      </c>
      <c r="D215" s="147"/>
      <c r="E215" s="99"/>
      <c r="F215" s="97"/>
      <c r="G215" s="123"/>
      <c r="H215" s="96" t="s">
        <v>642</v>
      </c>
      <c r="I215" s="97"/>
      <c r="J215" s="124"/>
      <c r="K215" s="99"/>
      <c r="L215" s="192"/>
      <c r="M215" s="504"/>
      <c r="N215" s="477"/>
      <c r="O215" s="99"/>
      <c r="P215" s="192"/>
      <c r="Q215" s="99"/>
      <c r="R215" s="118"/>
      <c r="S215" s="118"/>
      <c r="T215" s="118"/>
      <c r="U215" s="99"/>
      <c r="V215" s="99"/>
      <c r="W215" s="99"/>
      <c r="X215" s="99"/>
      <c r="Y215" s="99"/>
      <c r="Z215" s="226"/>
      <c r="AA215" s="226"/>
      <c r="AB215" s="237"/>
      <c r="AC215" s="237"/>
      <c r="AD215" s="237"/>
      <c r="AE215" s="237"/>
      <c r="AF215" s="176"/>
      <c r="AG215" s="152">
        <v>476730</v>
      </c>
      <c r="AH215" s="357"/>
      <c r="AI215" s="97"/>
      <c r="AJ215" s="391"/>
      <c r="AK215" s="56"/>
      <c r="AL215" s="56"/>
      <c r="AM215" s="56"/>
    </row>
    <row r="216" spans="1:39" s="223" customFormat="1" ht="45" hidden="1" customHeight="1">
      <c r="A216" s="189" t="s">
        <v>643</v>
      </c>
      <c r="B216" s="99"/>
      <c r="C216" s="333" t="s">
        <v>26</v>
      </c>
      <c r="D216" s="147"/>
      <c r="E216" s="99"/>
      <c r="F216" s="97"/>
      <c r="G216" s="123"/>
      <c r="H216" s="96" t="s">
        <v>644</v>
      </c>
      <c r="I216" s="97"/>
      <c r="J216" s="124"/>
      <c r="K216" s="99"/>
      <c r="L216" s="192"/>
      <c r="M216" s="504"/>
      <c r="N216" s="477"/>
      <c r="O216" s="99"/>
      <c r="P216" s="192"/>
      <c r="Q216" s="99"/>
      <c r="R216" s="118"/>
      <c r="S216" s="118"/>
      <c r="T216" s="118"/>
      <c r="U216" s="99"/>
      <c r="V216" s="99"/>
      <c r="W216" s="99"/>
      <c r="X216" s="99"/>
      <c r="Y216" s="99"/>
      <c r="Z216" s="226"/>
      <c r="AA216" s="226"/>
      <c r="AB216" s="237"/>
      <c r="AC216" s="237"/>
      <c r="AD216" s="237"/>
      <c r="AE216" s="237"/>
      <c r="AF216" s="176"/>
      <c r="AG216" s="152">
        <v>477123</v>
      </c>
      <c r="AH216" s="357"/>
      <c r="AI216" s="97"/>
      <c r="AJ216" s="391"/>
      <c r="AK216" s="56"/>
      <c r="AL216" s="56"/>
      <c r="AM216" s="56"/>
    </row>
    <row r="217" spans="1:39" s="223" customFormat="1" ht="225" hidden="1" customHeight="1">
      <c r="A217" s="189">
        <v>7</v>
      </c>
      <c r="B217" s="99"/>
      <c r="C217" s="333" t="s">
        <v>26</v>
      </c>
      <c r="D217" s="147"/>
      <c r="E217" s="99"/>
      <c r="F217" s="97"/>
      <c r="G217" s="123" t="s">
        <v>645</v>
      </c>
      <c r="H217" s="96" t="s">
        <v>646</v>
      </c>
      <c r="I217" s="97" t="s">
        <v>1317</v>
      </c>
      <c r="J217" s="99">
        <v>1</v>
      </c>
      <c r="K217" s="99" t="s">
        <v>185</v>
      </c>
      <c r="L217" s="453">
        <f>80290+23000+20000+20000+20000</f>
        <v>163290</v>
      </c>
      <c r="M217" s="503"/>
      <c r="N217" s="476">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57" t="s">
        <v>1205</v>
      </c>
      <c r="AI217" s="97"/>
      <c r="AJ217" s="391"/>
      <c r="AK217" s="56"/>
      <c r="AL217" s="56" t="s">
        <v>835</v>
      </c>
      <c r="AM217" s="56"/>
    </row>
    <row r="218" spans="1:39" s="223" customFormat="1" ht="45" hidden="1" customHeight="1">
      <c r="A218" s="189" t="s">
        <v>647</v>
      </c>
      <c r="B218" s="99"/>
      <c r="C218" s="333" t="s">
        <v>26</v>
      </c>
      <c r="D218" s="147"/>
      <c r="E218" s="99"/>
      <c r="F218" s="97"/>
      <c r="G218" s="98"/>
      <c r="H218" s="96" t="s">
        <v>648</v>
      </c>
      <c r="I218" s="97"/>
      <c r="J218" s="99"/>
      <c r="K218" s="99"/>
      <c r="L218" s="453"/>
      <c r="M218" s="503"/>
      <c r="N218" s="476"/>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378"/>
      <c r="AI218" s="414"/>
      <c r="AJ218" s="396"/>
      <c r="AK218" s="111"/>
      <c r="AL218" s="111"/>
      <c r="AM218" s="111"/>
    </row>
    <row r="219" spans="1:39" s="223" customFormat="1" ht="45" hidden="1" customHeight="1">
      <c r="A219" s="189" t="s">
        <v>649</v>
      </c>
      <c r="B219" s="99"/>
      <c r="C219" s="333" t="s">
        <v>26</v>
      </c>
      <c r="D219" s="147"/>
      <c r="E219" s="99"/>
      <c r="F219" s="97"/>
      <c r="G219" s="98"/>
      <c r="H219" s="96" t="s">
        <v>650</v>
      </c>
      <c r="I219" s="97"/>
      <c r="J219" s="99"/>
      <c r="K219" s="99"/>
      <c r="L219" s="453"/>
      <c r="M219" s="503"/>
      <c r="N219" s="476"/>
      <c r="O219" s="99"/>
      <c r="P219" s="194"/>
      <c r="Q219" s="99"/>
      <c r="R219" s="118"/>
      <c r="S219" s="118"/>
      <c r="T219" s="118"/>
      <c r="U219" s="99"/>
      <c r="V219" s="99"/>
      <c r="W219" s="99"/>
      <c r="X219" s="99"/>
      <c r="Y219" s="99"/>
      <c r="Z219" s="226"/>
      <c r="AA219" s="226"/>
      <c r="AB219" s="237"/>
      <c r="AC219" s="237"/>
      <c r="AD219" s="237"/>
      <c r="AE219" s="237"/>
      <c r="AF219" s="176"/>
      <c r="AG219" s="152">
        <v>418196</v>
      </c>
      <c r="AH219" s="357"/>
      <c r="AI219" s="97"/>
      <c r="AJ219" s="391"/>
      <c r="AK219" s="56"/>
      <c r="AL219" s="56"/>
      <c r="AM219" s="56"/>
    </row>
    <row r="220" spans="1:39" s="223" customFormat="1" ht="45" hidden="1" customHeight="1">
      <c r="A220" s="189" t="s">
        <v>651</v>
      </c>
      <c r="B220" s="99"/>
      <c r="C220" s="333" t="s">
        <v>26</v>
      </c>
      <c r="D220" s="147"/>
      <c r="E220" s="99"/>
      <c r="F220" s="97"/>
      <c r="G220" s="98"/>
      <c r="H220" s="96" t="s">
        <v>652</v>
      </c>
      <c r="I220" s="97"/>
      <c r="J220" s="99"/>
      <c r="K220" s="99"/>
      <c r="L220" s="453"/>
      <c r="M220" s="503"/>
      <c r="N220" s="476"/>
      <c r="O220" s="99"/>
      <c r="P220" s="194"/>
      <c r="Q220" s="99"/>
      <c r="R220" s="118"/>
      <c r="S220" s="118"/>
      <c r="T220" s="118"/>
      <c r="U220" s="99"/>
      <c r="V220" s="99"/>
      <c r="W220" s="99"/>
      <c r="X220" s="99"/>
      <c r="Y220" s="99"/>
      <c r="Z220" s="226"/>
      <c r="AA220" s="226"/>
      <c r="AB220" s="237"/>
      <c r="AC220" s="237"/>
      <c r="AD220" s="237"/>
      <c r="AE220" s="237"/>
      <c r="AF220" s="176"/>
      <c r="AG220" s="152">
        <v>610407</v>
      </c>
      <c r="AH220" s="378"/>
      <c r="AI220" s="414"/>
      <c r="AJ220" s="396"/>
      <c r="AK220" s="111"/>
      <c r="AL220" s="111"/>
      <c r="AM220" s="111"/>
    </row>
    <row r="221" spans="1:39" s="223" customFormat="1" ht="45" hidden="1" customHeight="1">
      <c r="A221" s="189" t="s">
        <v>653</v>
      </c>
      <c r="B221" s="99"/>
      <c r="C221" s="333" t="s">
        <v>26</v>
      </c>
      <c r="D221" s="147"/>
      <c r="E221" s="99"/>
      <c r="F221" s="97"/>
      <c r="G221" s="98"/>
      <c r="H221" s="96" t="s">
        <v>654</v>
      </c>
      <c r="I221" s="97"/>
      <c r="J221" s="99"/>
      <c r="K221" s="99"/>
      <c r="L221" s="453"/>
      <c r="M221" s="503"/>
      <c r="N221" s="476"/>
      <c r="O221" s="99"/>
      <c r="P221" s="194"/>
      <c r="Q221" s="99"/>
      <c r="R221" s="118"/>
      <c r="S221" s="118"/>
      <c r="T221" s="118"/>
      <c r="U221" s="99"/>
      <c r="V221" s="99"/>
      <c r="W221" s="99"/>
      <c r="X221" s="99"/>
      <c r="Y221" s="99"/>
      <c r="Z221" s="226"/>
      <c r="AA221" s="226"/>
      <c r="AB221" s="237"/>
      <c r="AC221" s="237"/>
      <c r="AD221" s="237"/>
      <c r="AE221" s="237"/>
      <c r="AF221" s="176"/>
      <c r="AG221" s="152">
        <v>405629</v>
      </c>
      <c r="AH221" s="357"/>
      <c r="AI221" s="97"/>
      <c r="AJ221" s="391"/>
      <c r="AK221" s="56"/>
      <c r="AL221" s="56"/>
      <c r="AM221" s="56"/>
    </row>
    <row r="222" spans="1:39" s="223" customFormat="1" ht="45" hidden="1" customHeight="1">
      <c r="A222" s="189" t="s">
        <v>655</v>
      </c>
      <c r="B222" s="99"/>
      <c r="C222" s="333" t="s">
        <v>26</v>
      </c>
      <c r="D222" s="147"/>
      <c r="E222" s="99"/>
      <c r="F222" s="97"/>
      <c r="G222" s="123"/>
      <c r="H222" s="96" t="s">
        <v>656</v>
      </c>
      <c r="I222" s="97"/>
      <c r="J222" s="99"/>
      <c r="K222" s="99"/>
      <c r="L222" s="453"/>
      <c r="M222" s="503"/>
      <c r="N222" s="476"/>
      <c r="O222" s="99"/>
      <c r="P222" s="194"/>
      <c r="Q222" s="99"/>
      <c r="R222" s="118"/>
      <c r="S222" s="118"/>
      <c r="T222" s="118"/>
      <c r="U222" s="99"/>
      <c r="V222" s="99"/>
      <c r="W222" s="99"/>
      <c r="X222" s="99"/>
      <c r="Y222" s="99"/>
      <c r="Z222" s="226"/>
      <c r="AA222" s="226"/>
      <c r="AB222" s="237"/>
      <c r="AC222" s="237"/>
      <c r="AD222" s="237"/>
      <c r="AE222" s="237"/>
      <c r="AF222" s="176"/>
      <c r="AG222" s="152">
        <v>447870</v>
      </c>
      <c r="AH222" s="357"/>
      <c r="AI222" s="97"/>
      <c r="AJ222" s="391"/>
      <c r="AK222" s="56"/>
      <c r="AL222" s="56"/>
      <c r="AM222" s="56"/>
    </row>
    <row r="223" spans="1:39" s="223" customFormat="1" ht="60" hidden="1" customHeight="1">
      <c r="A223" s="189" t="s">
        <v>657</v>
      </c>
      <c r="B223" s="99"/>
      <c r="C223" s="333" t="s">
        <v>26</v>
      </c>
      <c r="D223" s="147"/>
      <c r="E223" s="99"/>
      <c r="F223" s="97"/>
      <c r="G223" s="98"/>
      <c r="H223" s="96" t="s">
        <v>658</v>
      </c>
      <c r="I223" s="97"/>
      <c r="J223" s="99"/>
      <c r="K223" s="99"/>
      <c r="L223" s="453"/>
      <c r="M223" s="503"/>
      <c r="N223" s="476"/>
      <c r="O223" s="99"/>
      <c r="P223" s="194"/>
      <c r="Q223" s="99"/>
      <c r="R223" s="118"/>
      <c r="S223" s="118"/>
      <c r="T223" s="118"/>
      <c r="U223" s="99"/>
      <c r="V223" s="99"/>
      <c r="W223" s="99"/>
      <c r="X223" s="99"/>
      <c r="Y223" s="99"/>
      <c r="Z223" s="226"/>
      <c r="AA223" s="226"/>
      <c r="AB223" s="237"/>
      <c r="AC223" s="237"/>
      <c r="AD223" s="237"/>
      <c r="AE223" s="237"/>
      <c r="AF223" s="176"/>
      <c r="AG223" s="152">
        <v>610532</v>
      </c>
      <c r="AH223" s="357"/>
      <c r="AI223" s="97"/>
      <c r="AJ223" s="391"/>
      <c r="AK223" s="56"/>
      <c r="AL223" s="56"/>
      <c r="AM223" s="56"/>
    </row>
    <row r="224" spans="1:39" s="223" customFormat="1" ht="60" hidden="1" customHeight="1">
      <c r="A224" s="189" t="s">
        <v>659</v>
      </c>
      <c r="B224" s="99"/>
      <c r="C224" s="333" t="s">
        <v>26</v>
      </c>
      <c r="D224" s="147"/>
      <c r="E224" s="99"/>
      <c r="F224" s="97"/>
      <c r="G224" s="98"/>
      <c r="H224" s="96" t="s">
        <v>660</v>
      </c>
      <c r="I224" s="97"/>
      <c r="J224" s="99"/>
      <c r="K224" s="99"/>
      <c r="L224" s="453"/>
      <c r="M224" s="503"/>
      <c r="N224" s="476"/>
      <c r="O224" s="99"/>
      <c r="P224" s="194"/>
      <c r="Q224" s="99"/>
      <c r="R224" s="118"/>
      <c r="S224" s="118"/>
      <c r="T224" s="118"/>
      <c r="U224" s="99"/>
      <c r="V224" s="99"/>
      <c r="W224" s="99"/>
      <c r="X224" s="99"/>
      <c r="Y224" s="99"/>
      <c r="Z224" s="226"/>
      <c r="AA224" s="226"/>
      <c r="AB224" s="237"/>
      <c r="AC224" s="237"/>
      <c r="AD224" s="237"/>
      <c r="AE224" s="237"/>
      <c r="AF224" s="176"/>
      <c r="AG224" s="152">
        <v>460549</v>
      </c>
      <c r="AH224" s="357"/>
      <c r="AI224" s="97"/>
      <c r="AJ224" s="391"/>
      <c r="AK224" s="56"/>
      <c r="AL224" s="56"/>
      <c r="AM224" s="56"/>
    </row>
    <row r="225" spans="1:39" s="223" customFormat="1" ht="45" hidden="1" customHeight="1">
      <c r="A225" s="189" t="s">
        <v>661</v>
      </c>
      <c r="B225" s="99"/>
      <c r="C225" s="333" t="s">
        <v>26</v>
      </c>
      <c r="D225" s="147"/>
      <c r="E225" s="99"/>
      <c r="F225" s="97"/>
      <c r="G225" s="98"/>
      <c r="H225" s="96" t="s">
        <v>662</v>
      </c>
      <c r="I225" s="97"/>
      <c r="J225" s="99"/>
      <c r="K225" s="99"/>
      <c r="L225" s="453"/>
      <c r="M225" s="503"/>
      <c r="N225" s="476"/>
      <c r="O225" s="99"/>
      <c r="P225" s="194"/>
      <c r="Q225" s="99"/>
      <c r="R225" s="118"/>
      <c r="S225" s="118"/>
      <c r="T225" s="118"/>
      <c r="U225" s="99"/>
      <c r="V225" s="99"/>
      <c r="W225" s="99"/>
      <c r="X225" s="99"/>
      <c r="Y225" s="99"/>
      <c r="Z225" s="226"/>
      <c r="AA225" s="226"/>
      <c r="AB225" s="237"/>
      <c r="AC225" s="237"/>
      <c r="AD225" s="237"/>
      <c r="AE225" s="237"/>
      <c r="AF225" s="176"/>
      <c r="AG225" s="152">
        <v>312640</v>
      </c>
      <c r="AH225" s="357"/>
      <c r="AI225" s="97"/>
      <c r="AJ225" s="391"/>
      <c r="AK225" s="56"/>
      <c r="AL225" s="56"/>
      <c r="AM225" s="56"/>
    </row>
    <row r="226" spans="1:39" s="223" customFormat="1" ht="60" hidden="1" customHeight="1">
      <c r="A226" s="189" t="s">
        <v>663</v>
      </c>
      <c r="B226" s="99"/>
      <c r="C226" s="333" t="s">
        <v>26</v>
      </c>
      <c r="D226" s="147"/>
      <c r="E226" s="99"/>
      <c r="F226" s="97"/>
      <c r="G226" s="98"/>
      <c r="H226" s="96" t="s">
        <v>664</v>
      </c>
      <c r="I226" s="97"/>
      <c r="J226" s="99"/>
      <c r="K226" s="99"/>
      <c r="L226" s="453"/>
      <c r="M226" s="503"/>
      <c r="N226" s="476"/>
      <c r="O226" s="99"/>
      <c r="P226" s="194"/>
      <c r="Q226" s="99"/>
      <c r="R226" s="118"/>
      <c r="S226" s="118"/>
      <c r="T226" s="118"/>
      <c r="U226" s="99"/>
      <c r="V226" s="99"/>
      <c r="W226" s="99"/>
      <c r="X226" s="99"/>
      <c r="Y226" s="99"/>
      <c r="Z226" s="226"/>
      <c r="AA226" s="226"/>
      <c r="AB226" s="237"/>
      <c r="AC226" s="237"/>
      <c r="AD226" s="237"/>
      <c r="AE226" s="237"/>
      <c r="AF226" s="176"/>
      <c r="AG226" s="152">
        <v>440293</v>
      </c>
      <c r="AH226" s="357"/>
      <c r="AI226" s="97"/>
      <c r="AJ226" s="391"/>
      <c r="AK226" s="56"/>
      <c r="AL226" s="56"/>
      <c r="AM226" s="56"/>
    </row>
    <row r="227" spans="1:39" s="223" customFormat="1" ht="45" hidden="1" customHeight="1">
      <c r="A227" s="189" t="s">
        <v>665</v>
      </c>
      <c r="B227" s="99"/>
      <c r="C227" s="333" t="s">
        <v>26</v>
      </c>
      <c r="D227" s="147"/>
      <c r="E227" s="99"/>
      <c r="F227" s="97"/>
      <c r="G227" s="98"/>
      <c r="H227" s="96" t="s">
        <v>666</v>
      </c>
      <c r="I227" s="97"/>
      <c r="J227" s="99"/>
      <c r="K227" s="99"/>
      <c r="L227" s="453"/>
      <c r="M227" s="503"/>
      <c r="N227" s="476"/>
      <c r="O227" s="99"/>
      <c r="P227" s="194"/>
      <c r="Q227" s="99"/>
      <c r="R227" s="118"/>
      <c r="S227" s="118"/>
      <c r="T227" s="118"/>
      <c r="U227" s="99"/>
      <c r="V227" s="99"/>
      <c r="W227" s="99"/>
      <c r="X227" s="99"/>
      <c r="Y227" s="99"/>
      <c r="Z227" s="226"/>
      <c r="AA227" s="226"/>
      <c r="AB227" s="237"/>
      <c r="AC227" s="237"/>
      <c r="AD227" s="237"/>
      <c r="AE227" s="237"/>
      <c r="AF227" s="176"/>
      <c r="AG227" s="152">
        <v>344258</v>
      </c>
      <c r="AH227" s="357"/>
      <c r="AI227" s="97"/>
      <c r="AJ227" s="391"/>
      <c r="AK227" s="56"/>
      <c r="AL227" s="56"/>
      <c r="AM227" s="56"/>
    </row>
    <row r="228" spans="1:39" s="223" customFormat="1" ht="45" hidden="1" customHeight="1">
      <c r="A228" s="189" t="s">
        <v>667</v>
      </c>
      <c r="B228" s="99"/>
      <c r="C228" s="333" t="s">
        <v>26</v>
      </c>
      <c r="D228" s="147"/>
      <c r="E228" s="99"/>
      <c r="F228" s="97"/>
      <c r="G228" s="98"/>
      <c r="H228" s="96" t="s">
        <v>668</v>
      </c>
      <c r="I228" s="97"/>
      <c r="J228" s="99"/>
      <c r="K228" s="99"/>
      <c r="L228" s="453"/>
      <c r="M228" s="503"/>
      <c r="N228" s="476"/>
      <c r="O228" s="99"/>
      <c r="P228" s="194"/>
      <c r="Q228" s="99"/>
      <c r="R228" s="118"/>
      <c r="S228" s="118"/>
      <c r="T228" s="118"/>
      <c r="U228" s="99"/>
      <c r="V228" s="99"/>
      <c r="W228" s="99"/>
      <c r="X228" s="99"/>
      <c r="Y228" s="99"/>
      <c r="Z228" s="226"/>
      <c r="AA228" s="226"/>
      <c r="AB228" s="237"/>
      <c r="AC228" s="237"/>
      <c r="AD228" s="237"/>
      <c r="AE228" s="237"/>
      <c r="AF228" s="176"/>
      <c r="AG228" s="152">
        <v>391458</v>
      </c>
      <c r="AH228" s="357"/>
      <c r="AI228" s="97"/>
      <c r="AJ228" s="391"/>
      <c r="AK228" s="56"/>
      <c r="AL228" s="56"/>
      <c r="AM228" s="56"/>
    </row>
    <row r="229" spans="1:39" s="223" customFormat="1" ht="45" hidden="1" customHeight="1">
      <c r="A229" s="189" t="s">
        <v>669</v>
      </c>
      <c r="B229" s="99"/>
      <c r="C229" s="333" t="s">
        <v>26</v>
      </c>
      <c r="D229" s="147"/>
      <c r="E229" s="99"/>
      <c r="F229" s="97"/>
      <c r="G229" s="98"/>
      <c r="H229" s="96" t="s">
        <v>670</v>
      </c>
      <c r="I229" s="97"/>
      <c r="J229" s="99"/>
      <c r="K229" s="99"/>
      <c r="L229" s="453"/>
      <c r="M229" s="503"/>
      <c r="N229" s="476"/>
      <c r="O229" s="99"/>
      <c r="P229" s="194"/>
      <c r="Q229" s="99"/>
      <c r="R229" s="118"/>
      <c r="S229" s="118"/>
      <c r="T229" s="118"/>
      <c r="U229" s="99"/>
      <c r="V229" s="99"/>
      <c r="W229" s="99"/>
      <c r="X229" s="99"/>
      <c r="Y229" s="99"/>
      <c r="Z229" s="226"/>
      <c r="AA229" s="226"/>
      <c r="AB229" s="237"/>
      <c r="AC229" s="237"/>
      <c r="AD229" s="237"/>
      <c r="AE229" s="237"/>
      <c r="AF229" s="176"/>
      <c r="AG229" s="152">
        <v>370048</v>
      </c>
      <c r="AH229" s="357"/>
      <c r="AI229" s="97"/>
      <c r="AJ229" s="391"/>
      <c r="AK229" s="56"/>
      <c r="AL229" s="56"/>
      <c r="AM229" s="56"/>
    </row>
    <row r="230" spans="1:39" s="223" customFormat="1" ht="45" hidden="1" customHeight="1">
      <c r="A230" s="189" t="s">
        <v>671</v>
      </c>
      <c r="B230" s="99"/>
      <c r="C230" s="333" t="s">
        <v>26</v>
      </c>
      <c r="D230" s="147"/>
      <c r="E230" s="99"/>
      <c r="F230" s="97"/>
      <c r="G230" s="98"/>
      <c r="H230" s="96" t="s">
        <v>672</v>
      </c>
      <c r="I230" s="97"/>
      <c r="J230" s="99"/>
      <c r="K230" s="99"/>
      <c r="L230" s="453"/>
      <c r="M230" s="503"/>
      <c r="N230" s="476"/>
      <c r="O230" s="99"/>
      <c r="P230" s="194"/>
      <c r="Q230" s="99"/>
      <c r="R230" s="118"/>
      <c r="S230" s="118"/>
      <c r="T230" s="118"/>
      <c r="U230" s="99"/>
      <c r="V230" s="99"/>
      <c r="W230" s="99"/>
      <c r="X230" s="99"/>
      <c r="Y230" s="99"/>
      <c r="Z230" s="226"/>
      <c r="AA230" s="226"/>
      <c r="AB230" s="237"/>
      <c r="AC230" s="237"/>
      <c r="AD230" s="237"/>
      <c r="AE230" s="237"/>
      <c r="AF230" s="176"/>
      <c r="AG230" s="152">
        <v>466971</v>
      </c>
      <c r="AH230" s="357"/>
      <c r="AI230" s="97"/>
      <c r="AJ230" s="391"/>
      <c r="AK230" s="56"/>
      <c r="AL230" s="56"/>
      <c r="AM230" s="56"/>
    </row>
    <row r="231" spans="1:39" s="223" customFormat="1" ht="45" hidden="1" customHeight="1">
      <c r="A231" s="189" t="s">
        <v>673</v>
      </c>
      <c r="B231" s="99"/>
      <c r="C231" s="333" t="s">
        <v>26</v>
      </c>
      <c r="D231" s="147"/>
      <c r="E231" s="99"/>
      <c r="F231" s="97"/>
      <c r="G231" s="98"/>
      <c r="H231" s="96" t="s">
        <v>674</v>
      </c>
      <c r="I231" s="97"/>
      <c r="J231" s="99"/>
      <c r="K231" s="99"/>
      <c r="L231" s="453"/>
      <c r="M231" s="503"/>
      <c r="N231" s="476"/>
      <c r="O231" s="99"/>
      <c r="P231" s="194"/>
      <c r="Q231" s="99"/>
      <c r="R231" s="118"/>
      <c r="S231" s="118"/>
      <c r="T231" s="118"/>
      <c r="U231" s="99"/>
      <c r="V231" s="99"/>
      <c r="W231" s="99"/>
      <c r="X231" s="99"/>
      <c r="Y231" s="99"/>
      <c r="Z231" s="176"/>
      <c r="AA231" s="226"/>
      <c r="AB231" s="237"/>
      <c r="AC231" s="237"/>
      <c r="AD231" s="237"/>
      <c r="AE231" s="237"/>
      <c r="AF231" s="176"/>
      <c r="AG231" s="152">
        <v>403691</v>
      </c>
      <c r="AH231" s="357"/>
      <c r="AI231" s="97"/>
      <c r="AJ231" s="391"/>
      <c r="AK231" s="56"/>
      <c r="AL231" s="56"/>
      <c r="AM231" s="56"/>
    </row>
    <row r="232" spans="1:39" s="223" customFormat="1" ht="178.9" hidden="1" customHeight="1">
      <c r="A232" s="189">
        <v>8</v>
      </c>
      <c r="B232" s="99"/>
      <c r="C232" s="333" t="s">
        <v>26</v>
      </c>
      <c r="D232" s="147"/>
      <c r="E232" s="99"/>
      <c r="F232" s="97"/>
      <c r="G232" s="98" t="s">
        <v>276</v>
      </c>
      <c r="H232" s="96" t="s">
        <v>948</v>
      </c>
      <c r="I232" s="97" t="s">
        <v>1080</v>
      </c>
      <c r="J232" s="99">
        <v>10</v>
      </c>
      <c r="K232" s="99" t="s">
        <v>178</v>
      </c>
      <c r="L232" s="429">
        <v>15000</v>
      </c>
      <c r="M232" s="489"/>
      <c r="N232" s="472">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379" t="s">
        <v>761</v>
      </c>
      <c r="AI232" s="156"/>
      <c r="AJ232" s="389" t="s">
        <v>828</v>
      </c>
      <c r="AK232" s="86"/>
      <c r="AL232" s="56" t="s">
        <v>947</v>
      </c>
      <c r="AM232" s="56"/>
    </row>
    <row r="233" spans="1:39" ht="84" hidden="1" customHeight="1">
      <c r="A233" s="326">
        <v>5</v>
      </c>
      <c r="B233" s="99"/>
      <c r="C233" s="334" t="s">
        <v>27</v>
      </c>
      <c r="D233" s="147"/>
      <c r="E233" s="55"/>
      <c r="F233" s="46"/>
      <c r="G233" s="123" t="s">
        <v>179</v>
      </c>
      <c r="H233" s="56" t="s">
        <v>912</v>
      </c>
      <c r="I233" s="46" t="s">
        <v>913</v>
      </c>
      <c r="J233" s="99">
        <v>12</v>
      </c>
      <c r="K233" s="99" t="s">
        <v>182</v>
      </c>
      <c r="L233" s="454">
        <v>61275</v>
      </c>
      <c r="M233" s="505"/>
      <c r="N233" s="476">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67" t="s">
        <v>910</v>
      </c>
      <c r="AI233" s="46"/>
      <c r="AJ233" s="389"/>
      <c r="AK233" s="86"/>
      <c r="AL233" s="56" t="s">
        <v>836</v>
      </c>
      <c r="AM233" s="56"/>
    </row>
    <row r="234" spans="1:39" ht="67.900000000000006" hidden="1" customHeight="1">
      <c r="A234" s="326">
        <v>6</v>
      </c>
      <c r="B234" s="99"/>
      <c r="C234" s="334" t="s">
        <v>27</v>
      </c>
      <c r="D234" s="147"/>
      <c r="E234" s="55"/>
      <c r="F234" s="46"/>
      <c r="G234" s="123" t="s">
        <v>180</v>
      </c>
      <c r="H234" s="56" t="s">
        <v>914</v>
      </c>
      <c r="I234" s="46" t="s">
        <v>915</v>
      </c>
      <c r="J234" s="99">
        <v>12</v>
      </c>
      <c r="K234" s="99" t="s">
        <v>182</v>
      </c>
      <c r="L234" s="454">
        <v>114557</v>
      </c>
      <c r="M234" s="505"/>
      <c r="N234" s="476">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67" t="s">
        <v>905</v>
      </c>
      <c r="AI234" s="46"/>
      <c r="AJ234" s="389"/>
      <c r="AK234" s="86"/>
      <c r="AL234" s="56" t="s">
        <v>836</v>
      </c>
      <c r="AM234" s="56"/>
    </row>
    <row r="235" spans="1:39" ht="118.9" hidden="1" customHeight="1">
      <c r="A235" s="326">
        <v>7</v>
      </c>
      <c r="B235" s="99"/>
      <c r="C235" s="334" t="s">
        <v>27</v>
      </c>
      <c r="D235" s="147"/>
      <c r="E235" s="55"/>
      <c r="F235" s="46"/>
      <c r="G235" s="123" t="s">
        <v>181</v>
      </c>
      <c r="H235" s="56" t="s">
        <v>974</v>
      </c>
      <c r="I235" s="46" t="s">
        <v>915</v>
      </c>
      <c r="J235" s="99">
        <v>12</v>
      </c>
      <c r="K235" s="99" t="s">
        <v>182</v>
      </c>
      <c r="L235" s="454">
        <v>45736</v>
      </c>
      <c r="M235" s="505"/>
      <c r="N235" s="476">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380"/>
      <c r="AI235" s="415"/>
      <c r="AJ235" s="389"/>
      <c r="AK235" s="86"/>
      <c r="AL235" s="56" t="s">
        <v>836</v>
      </c>
      <c r="AM235" s="111"/>
    </row>
    <row r="236" spans="1:39" ht="94.15" hidden="1" customHeight="1">
      <c r="A236" s="326">
        <v>8</v>
      </c>
      <c r="B236" s="99"/>
      <c r="C236" s="334" t="s">
        <v>27</v>
      </c>
      <c r="D236" s="147"/>
      <c r="E236" s="55"/>
      <c r="F236" s="46"/>
      <c r="G236" s="98" t="s">
        <v>305</v>
      </c>
      <c r="H236" s="44" t="s">
        <v>916</v>
      </c>
      <c r="I236" s="46" t="s">
        <v>913</v>
      </c>
      <c r="J236" s="99">
        <v>12</v>
      </c>
      <c r="K236" s="99" t="s">
        <v>182</v>
      </c>
      <c r="L236" s="440">
        <v>65723</v>
      </c>
      <c r="M236" s="496"/>
      <c r="N236" s="474">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67"/>
      <c r="AI236" s="46"/>
      <c r="AJ236" s="389"/>
      <c r="AK236" s="86"/>
      <c r="AL236" s="56" t="s">
        <v>836</v>
      </c>
      <c r="AM236" s="56"/>
    </row>
    <row r="237" spans="1:39" ht="78" hidden="1" customHeight="1">
      <c r="A237" s="326">
        <v>10</v>
      </c>
      <c r="B237" s="99"/>
      <c r="C237" s="334" t="s">
        <v>27</v>
      </c>
      <c r="D237" s="147"/>
      <c r="E237" s="55"/>
      <c r="F237" s="46"/>
      <c r="G237" s="98" t="s">
        <v>306</v>
      </c>
      <c r="H237" s="120" t="s">
        <v>1325</v>
      </c>
      <c r="I237" s="46" t="s">
        <v>915</v>
      </c>
      <c r="J237" s="99">
        <v>12</v>
      </c>
      <c r="K237" s="99" t="s">
        <v>182</v>
      </c>
      <c r="L237" s="440">
        <v>64205</v>
      </c>
      <c r="M237" s="496"/>
      <c r="N237" s="474">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67" t="s">
        <v>911</v>
      </c>
      <c r="AI237" s="46"/>
      <c r="AJ237" s="389"/>
      <c r="AK237" s="86"/>
      <c r="AL237" s="56" t="s">
        <v>836</v>
      </c>
      <c r="AM237" s="56"/>
    </row>
    <row r="238" spans="1:39" ht="122.45" hidden="1" customHeight="1">
      <c r="A238" s="328">
        <v>11</v>
      </c>
      <c r="B238" s="121"/>
      <c r="C238" s="334" t="s">
        <v>27</v>
      </c>
      <c r="D238" s="147"/>
      <c r="E238" s="55"/>
      <c r="F238" s="97"/>
      <c r="G238" s="84" t="s">
        <v>675</v>
      </c>
      <c r="H238" s="120" t="s">
        <v>676</v>
      </c>
      <c r="I238" s="97" t="s">
        <v>917</v>
      </c>
      <c r="J238" s="99">
        <v>12</v>
      </c>
      <c r="K238" s="99" t="s">
        <v>178</v>
      </c>
      <c r="L238" s="440">
        <v>17000</v>
      </c>
      <c r="M238" s="496"/>
      <c r="N238" s="474">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67" t="s">
        <v>906</v>
      </c>
      <c r="AI238" s="46"/>
      <c r="AJ238" s="389" t="s">
        <v>837</v>
      </c>
      <c r="AK238" s="86"/>
      <c r="AL238" s="56" t="s">
        <v>838</v>
      </c>
      <c r="AM238" s="56"/>
    </row>
    <row r="239" spans="1:39" s="223" customFormat="1" ht="111.6" hidden="1" customHeight="1">
      <c r="A239" s="329">
        <v>13</v>
      </c>
      <c r="B239" s="121"/>
      <c r="C239" s="333" t="s">
        <v>27</v>
      </c>
      <c r="D239" s="147"/>
      <c r="E239" s="99"/>
      <c r="F239" s="97"/>
      <c r="G239" s="98" t="s">
        <v>316</v>
      </c>
      <c r="H239" s="96" t="s">
        <v>677</v>
      </c>
      <c r="I239" s="97" t="s">
        <v>919</v>
      </c>
      <c r="J239" s="99">
        <v>1</v>
      </c>
      <c r="K239" s="99" t="s">
        <v>185</v>
      </c>
      <c r="L239" s="440">
        <v>78747</v>
      </c>
      <c r="M239" s="496"/>
      <c r="N239" s="474">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57" t="s">
        <v>918</v>
      </c>
      <c r="AI239" s="97"/>
      <c r="AJ239" s="389"/>
      <c r="AK239" s="86"/>
      <c r="AL239" s="56" t="s">
        <v>839</v>
      </c>
      <c r="AM239" s="56"/>
    </row>
    <row r="240" spans="1:39" ht="124.15" hidden="1" customHeight="1">
      <c r="A240" s="328">
        <v>14</v>
      </c>
      <c r="B240" s="121"/>
      <c r="C240" s="334" t="s">
        <v>27</v>
      </c>
      <c r="D240" s="147"/>
      <c r="E240" s="55"/>
      <c r="F240" s="97"/>
      <c r="G240" s="98" t="s">
        <v>307</v>
      </c>
      <c r="H240" s="44" t="s">
        <v>920</v>
      </c>
      <c r="I240" s="97" t="s">
        <v>678</v>
      </c>
      <c r="J240" s="99">
        <v>1</v>
      </c>
      <c r="K240" s="99" t="s">
        <v>679</v>
      </c>
      <c r="L240" s="440">
        <v>11400</v>
      </c>
      <c r="M240" s="496"/>
      <c r="N240" s="474">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67"/>
      <c r="AI240" s="46"/>
      <c r="AJ240" s="389" t="s">
        <v>840</v>
      </c>
      <c r="AK240" s="86"/>
      <c r="AL240" s="56" t="s">
        <v>836</v>
      </c>
      <c r="AM240" s="56"/>
    </row>
    <row r="241" spans="1:39" s="223" customFormat="1" ht="87.6" hidden="1" customHeight="1">
      <c r="A241" s="329">
        <v>15</v>
      </c>
      <c r="B241" s="121"/>
      <c r="C241" s="333" t="s">
        <v>27</v>
      </c>
      <c r="D241" s="147"/>
      <c r="E241" s="99"/>
      <c r="F241" s="97"/>
      <c r="G241" s="98" t="s">
        <v>308</v>
      </c>
      <c r="H241" s="96" t="s">
        <v>680</v>
      </c>
      <c r="I241" s="97" t="s">
        <v>681</v>
      </c>
      <c r="J241" s="99">
        <v>12</v>
      </c>
      <c r="K241" s="99" t="s">
        <v>182</v>
      </c>
      <c r="L241" s="440">
        <v>232968</v>
      </c>
      <c r="M241" s="496"/>
      <c r="N241" s="474">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57"/>
      <c r="AI241" s="97"/>
      <c r="AJ241" s="389"/>
      <c r="AK241" s="86"/>
      <c r="AL241" s="56" t="s">
        <v>841</v>
      </c>
      <c r="AM241" s="56"/>
    </row>
    <row r="242" spans="1:39" ht="141" hidden="1" customHeight="1">
      <c r="A242" s="328">
        <v>17</v>
      </c>
      <c r="B242" s="121"/>
      <c r="C242" s="334" t="s">
        <v>27</v>
      </c>
      <c r="D242" s="147"/>
      <c r="E242" s="55"/>
      <c r="F242" s="122"/>
      <c r="G242" s="84" t="s">
        <v>684</v>
      </c>
      <c r="H242" s="120" t="s">
        <v>682</v>
      </c>
      <c r="I242" s="122" t="s">
        <v>683</v>
      </c>
      <c r="J242" s="99">
        <v>12</v>
      </c>
      <c r="K242" s="99" t="s">
        <v>182</v>
      </c>
      <c r="L242" s="440">
        <v>325909.34000000003</v>
      </c>
      <c r="M242" s="496"/>
      <c r="N242" s="474">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67" t="s">
        <v>921</v>
      </c>
      <c r="AI242" s="46"/>
      <c r="AJ242" s="389"/>
      <c r="AK242" s="86"/>
      <c r="AL242" s="56" t="s">
        <v>842</v>
      </c>
      <c r="AM242" s="56"/>
    </row>
    <row r="243" spans="1:39" ht="150" hidden="1" customHeight="1">
      <c r="A243" s="328">
        <v>19</v>
      </c>
      <c r="B243" s="121"/>
      <c r="C243" s="334" t="s">
        <v>27</v>
      </c>
      <c r="D243" s="147"/>
      <c r="E243" s="55"/>
      <c r="F243" s="97"/>
      <c r="G243" s="98" t="s">
        <v>310</v>
      </c>
      <c r="H243" s="56" t="s">
        <v>922</v>
      </c>
      <c r="I243" s="97" t="s">
        <v>311</v>
      </c>
      <c r="J243" s="99">
        <v>1</v>
      </c>
      <c r="K243" s="99" t="s">
        <v>178</v>
      </c>
      <c r="L243" s="440">
        <v>1500000</v>
      </c>
      <c r="M243" s="496"/>
      <c r="N243" s="474">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67"/>
      <c r="AI243" s="46"/>
      <c r="AJ243" s="389" t="s">
        <v>840</v>
      </c>
      <c r="AK243" s="86"/>
      <c r="AL243" s="56" t="e">
        <f>#REF!</f>
        <v>#REF!</v>
      </c>
      <c r="AM243" s="56"/>
    </row>
    <row r="244" spans="1:39" ht="150" hidden="1" customHeight="1">
      <c r="A244" s="328">
        <v>20</v>
      </c>
      <c r="B244" s="121"/>
      <c r="C244" s="334" t="s">
        <v>27</v>
      </c>
      <c r="D244" s="147"/>
      <c r="E244" s="55"/>
      <c r="F244" s="97"/>
      <c r="G244" s="98" t="s">
        <v>312</v>
      </c>
      <c r="H244" s="56" t="s">
        <v>923</v>
      </c>
      <c r="I244" s="97" t="s">
        <v>313</v>
      </c>
      <c r="J244" s="99">
        <v>1</v>
      </c>
      <c r="K244" s="99" t="s">
        <v>178</v>
      </c>
      <c r="L244" s="440">
        <v>1100000</v>
      </c>
      <c r="M244" s="496"/>
      <c r="N244" s="474">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67"/>
      <c r="AI244" s="46"/>
      <c r="AJ244" s="389" t="s">
        <v>840</v>
      </c>
      <c r="AK244" s="86"/>
      <c r="AL244" s="56" t="e">
        <f>AL243</f>
        <v>#REF!</v>
      </c>
      <c r="AM244" s="56"/>
    </row>
    <row r="245" spans="1:39" ht="111.6" hidden="1" customHeight="1">
      <c r="A245" s="328">
        <v>21</v>
      </c>
      <c r="B245" s="121"/>
      <c r="C245" s="334" t="s">
        <v>27</v>
      </c>
      <c r="D245" s="147"/>
      <c r="E245" s="55"/>
      <c r="F245" s="97"/>
      <c r="G245" s="98" t="s">
        <v>314</v>
      </c>
      <c r="H245" s="56" t="s">
        <v>924</v>
      </c>
      <c r="I245" s="97" t="s">
        <v>315</v>
      </c>
      <c r="J245" s="99">
        <v>1</v>
      </c>
      <c r="K245" s="99" t="s">
        <v>178</v>
      </c>
      <c r="L245" s="440">
        <v>500000</v>
      </c>
      <c r="M245" s="496"/>
      <c r="N245" s="474">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67"/>
      <c r="AI245" s="46"/>
      <c r="AJ245" s="389" t="s">
        <v>843</v>
      </c>
      <c r="AK245" s="86"/>
      <c r="AL245" s="56" t="e">
        <f>AL244</f>
        <v>#REF!</v>
      </c>
      <c r="AM245" s="56"/>
    </row>
    <row r="246" spans="1:39" ht="126.6" hidden="1" customHeight="1">
      <c r="A246" s="328">
        <v>22</v>
      </c>
      <c r="B246" s="121"/>
      <c r="C246" s="334" t="s">
        <v>27</v>
      </c>
      <c r="D246" s="147"/>
      <c r="E246" s="55"/>
      <c r="F246" s="46"/>
      <c r="G246" s="151" t="s">
        <v>908</v>
      </c>
      <c r="H246" s="56" t="s">
        <v>926</v>
      </c>
      <c r="I246" s="46" t="s">
        <v>925</v>
      </c>
      <c r="J246" s="55">
        <v>1</v>
      </c>
      <c r="K246" s="55" t="s">
        <v>185</v>
      </c>
      <c r="L246" s="455">
        <v>434047.62</v>
      </c>
      <c r="M246" s="488"/>
      <c r="N246" s="474">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381" t="s">
        <v>907</v>
      </c>
      <c r="AI246" s="305"/>
      <c r="AJ246" s="389"/>
      <c r="AK246" s="86"/>
      <c r="AL246" s="56"/>
      <c r="AM246" s="56"/>
    </row>
    <row r="247" spans="1:39" ht="105" hidden="1" customHeight="1">
      <c r="A247" s="330">
        <v>25</v>
      </c>
      <c r="B247" s="99"/>
      <c r="C247" s="334" t="s">
        <v>27</v>
      </c>
      <c r="D247" s="147"/>
      <c r="E247" s="55"/>
      <c r="F247" s="97"/>
      <c r="G247" s="90" t="s">
        <v>1172</v>
      </c>
      <c r="H247" s="54" t="s">
        <v>1179</v>
      </c>
      <c r="I247" s="97" t="s">
        <v>1186</v>
      </c>
      <c r="J247" s="298">
        <v>1</v>
      </c>
      <c r="K247" s="298" t="s">
        <v>178</v>
      </c>
      <c r="L247" s="456">
        <v>120000</v>
      </c>
      <c r="M247" s="153"/>
      <c r="N247" s="474"/>
      <c r="O247" s="99" t="s">
        <v>5</v>
      </c>
      <c r="P247" s="190" t="s">
        <v>9</v>
      </c>
      <c r="Q247" s="99"/>
      <c r="R247" s="118">
        <v>46053</v>
      </c>
      <c r="S247" s="118">
        <v>46112</v>
      </c>
      <c r="T247" s="118">
        <v>46295</v>
      </c>
      <c r="U247" s="99"/>
      <c r="V247" s="99"/>
      <c r="W247" s="99"/>
      <c r="X247" s="99" t="s">
        <v>909</v>
      </c>
      <c r="Y247" s="99" t="s">
        <v>1319</v>
      </c>
      <c r="Z247" s="299"/>
      <c r="AA247" s="298"/>
      <c r="AB247" s="300"/>
      <c r="AC247" s="300"/>
      <c r="AD247" s="300">
        <v>46295</v>
      </c>
      <c r="AE247" s="300">
        <v>46659</v>
      </c>
      <c r="AF247" s="299"/>
      <c r="AG247" s="298">
        <v>21822</v>
      </c>
      <c r="AH247" s="383"/>
      <c r="AI247" s="305"/>
      <c r="AJ247" s="390"/>
      <c r="AK247" s="260"/>
      <c r="AL247" s="261"/>
      <c r="AM247" s="261"/>
    </row>
    <row r="248" spans="1:39" ht="120" hidden="1" customHeight="1">
      <c r="A248" s="330">
        <v>27</v>
      </c>
      <c r="B248" s="99"/>
      <c r="C248" s="334" t="s">
        <v>27</v>
      </c>
      <c r="D248" s="147"/>
      <c r="E248" s="55"/>
      <c r="F248" s="97"/>
      <c r="G248" s="97" t="s">
        <v>1173</v>
      </c>
      <c r="H248" s="44" t="s">
        <v>1180</v>
      </c>
      <c r="I248" s="97" t="s">
        <v>1187</v>
      </c>
      <c r="J248" s="298">
        <v>1</v>
      </c>
      <c r="K248" s="298" t="s">
        <v>178</v>
      </c>
      <c r="L248" s="456">
        <v>1000000</v>
      </c>
      <c r="M248" s="153"/>
      <c r="N248" s="474"/>
      <c r="O248" s="99" t="s">
        <v>11</v>
      </c>
      <c r="P248" s="190" t="s">
        <v>15</v>
      </c>
      <c r="Q248" s="99"/>
      <c r="R248" s="118">
        <v>46112</v>
      </c>
      <c r="S248" s="118">
        <v>46203</v>
      </c>
      <c r="T248" s="118">
        <v>46387</v>
      </c>
      <c r="U248" s="99"/>
      <c r="V248" s="99"/>
      <c r="W248" s="99"/>
      <c r="X248" s="99" t="s">
        <v>909</v>
      </c>
      <c r="Y248" s="99" t="s">
        <v>1318</v>
      </c>
      <c r="Z248" s="299"/>
      <c r="AA248" s="298"/>
      <c r="AB248" s="300"/>
      <c r="AC248" s="300"/>
      <c r="AD248" s="300">
        <v>46386</v>
      </c>
      <c r="AE248" s="300">
        <v>46750</v>
      </c>
      <c r="AF248" s="299"/>
      <c r="AG248" s="298">
        <v>20060</v>
      </c>
      <c r="AH248" s="383"/>
      <c r="AI248" s="305"/>
      <c r="AJ248" s="390"/>
      <c r="AK248" s="260"/>
      <c r="AL248" s="261"/>
      <c r="AM248" s="261"/>
    </row>
    <row r="249" spans="1:39" ht="135" hidden="1" customHeight="1">
      <c r="A249" s="330">
        <v>28</v>
      </c>
      <c r="B249" s="99"/>
      <c r="C249" s="334" t="s">
        <v>27</v>
      </c>
      <c r="D249" s="147"/>
      <c r="E249" s="55"/>
      <c r="F249" s="97"/>
      <c r="G249" s="97" t="s">
        <v>1174</v>
      </c>
      <c r="H249" s="44" t="s">
        <v>1181</v>
      </c>
      <c r="I249" s="97" t="s">
        <v>1188</v>
      </c>
      <c r="J249" s="298">
        <v>1</v>
      </c>
      <c r="K249" s="298" t="s">
        <v>178</v>
      </c>
      <c r="L249" s="456">
        <v>150000</v>
      </c>
      <c r="M249" s="153"/>
      <c r="N249" s="474"/>
      <c r="O249" s="99" t="s">
        <v>11</v>
      </c>
      <c r="P249" s="190" t="s">
        <v>9</v>
      </c>
      <c r="Q249" s="99"/>
      <c r="R249" s="118">
        <v>46112</v>
      </c>
      <c r="S249" s="118">
        <v>46203</v>
      </c>
      <c r="T249" s="118">
        <v>46387</v>
      </c>
      <c r="U249" s="99"/>
      <c r="V249" s="99"/>
      <c r="W249" s="99"/>
      <c r="X249" s="99" t="s">
        <v>909</v>
      </c>
      <c r="Y249" s="99" t="s">
        <v>1318</v>
      </c>
      <c r="Z249" s="299"/>
      <c r="AA249" s="298"/>
      <c r="AB249" s="300"/>
      <c r="AC249" s="300"/>
      <c r="AD249" s="300">
        <v>46386</v>
      </c>
      <c r="AE249" s="300">
        <v>47481</v>
      </c>
      <c r="AF249" s="299"/>
      <c r="AG249" s="298">
        <v>20060</v>
      </c>
      <c r="AH249" s="383"/>
      <c r="AI249" s="305"/>
      <c r="AJ249" s="390"/>
      <c r="AK249" s="260"/>
      <c r="AL249" s="261"/>
      <c r="AM249" s="261"/>
    </row>
    <row r="250" spans="1:39" ht="150" hidden="1" customHeight="1">
      <c r="A250" s="330">
        <v>29</v>
      </c>
      <c r="B250" s="99"/>
      <c r="C250" s="334" t="s">
        <v>27</v>
      </c>
      <c r="D250" s="147"/>
      <c r="E250" s="55"/>
      <c r="F250" s="56"/>
      <c r="G250" s="46" t="s">
        <v>1175</v>
      </c>
      <c r="H250" s="46" t="s">
        <v>1182</v>
      </c>
      <c r="I250" s="56" t="s">
        <v>1189</v>
      </c>
      <c r="J250" s="298">
        <v>12</v>
      </c>
      <c r="K250" s="298" t="s">
        <v>182</v>
      </c>
      <c r="L250" s="456">
        <v>0</v>
      </c>
      <c r="M250" s="153"/>
      <c r="N250" s="474"/>
      <c r="O250" s="99" t="s">
        <v>5</v>
      </c>
      <c r="P250" s="190" t="s">
        <v>14</v>
      </c>
      <c r="Q250" s="99"/>
      <c r="R250" s="118">
        <v>45991</v>
      </c>
      <c r="S250" s="118">
        <v>46022</v>
      </c>
      <c r="T250" s="118">
        <v>46081</v>
      </c>
      <c r="U250" s="99"/>
      <c r="V250" s="99"/>
      <c r="W250" s="99"/>
      <c r="X250" s="99" t="s">
        <v>909</v>
      </c>
      <c r="Y250" s="99" t="s">
        <v>1318</v>
      </c>
      <c r="Z250" s="299"/>
      <c r="AA250" s="298" t="s">
        <v>1193</v>
      </c>
      <c r="AB250" s="300">
        <v>42369</v>
      </c>
      <c r="AC250" s="300">
        <v>46081</v>
      </c>
      <c r="AD250" s="300">
        <v>46082</v>
      </c>
      <c r="AE250" s="300">
        <v>46446</v>
      </c>
      <c r="AF250" s="299"/>
      <c r="AG250" s="298">
        <v>5622</v>
      </c>
      <c r="AH250" s="383"/>
      <c r="AI250" s="305"/>
      <c r="AJ250" s="390"/>
      <c r="AK250" s="260"/>
      <c r="AL250" s="261"/>
      <c r="AM250" s="261"/>
    </row>
    <row r="251" spans="1:39" ht="219.95" hidden="1" customHeight="1">
      <c r="A251" s="330">
        <v>30</v>
      </c>
      <c r="B251" s="99"/>
      <c r="C251" s="334" t="s">
        <v>27</v>
      </c>
      <c r="D251" s="147"/>
      <c r="E251" s="55"/>
      <c r="F251" s="56"/>
      <c r="G251" s="46" t="s">
        <v>1176</v>
      </c>
      <c r="H251" s="46" t="s">
        <v>1183</v>
      </c>
      <c r="I251" s="56" t="s">
        <v>1190</v>
      </c>
      <c r="J251" s="298">
        <v>12</v>
      </c>
      <c r="K251" s="298" t="s">
        <v>182</v>
      </c>
      <c r="L251" s="456">
        <v>0</v>
      </c>
      <c r="M251" s="153"/>
      <c r="N251" s="474"/>
      <c r="O251" s="99" t="s">
        <v>5</v>
      </c>
      <c r="P251" s="190" t="s">
        <v>14</v>
      </c>
      <c r="Q251" s="99"/>
      <c r="R251" s="118">
        <v>45991</v>
      </c>
      <c r="S251" s="118">
        <v>46022</v>
      </c>
      <c r="T251" s="118">
        <v>46081</v>
      </c>
      <c r="U251" s="99"/>
      <c r="V251" s="99"/>
      <c r="W251" s="99"/>
      <c r="X251" s="99" t="s">
        <v>909</v>
      </c>
      <c r="Y251" s="99" t="s">
        <v>1318</v>
      </c>
      <c r="Z251" s="299"/>
      <c r="AA251" s="298" t="s">
        <v>1194</v>
      </c>
      <c r="AB251" s="300">
        <v>45345</v>
      </c>
      <c r="AC251" s="300">
        <v>46076</v>
      </c>
      <c r="AD251" s="300">
        <v>46076</v>
      </c>
      <c r="AE251" s="300">
        <v>46441</v>
      </c>
      <c r="AF251" s="299"/>
      <c r="AG251" s="298">
        <v>20060</v>
      </c>
      <c r="AH251" s="383"/>
      <c r="AI251" s="305"/>
      <c r="AJ251" s="390"/>
      <c r="AK251" s="260"/>
      <c r="AL251" s="261"/>
      <c r="AM251" s="261"/>
    </row>
    <row r="252" spans="1:39" ht="105" hidden="1" customHeight="1">
      <c r="A252" s="330">
        <v>31</v>
      </c>
      <c r="B252" s="99"/>
      <c r="C252" s="333" t="s">
        <v>27</v>
      </c>
      <c r="D252" s="147"/>
      <c r="E252" s="99"/>
      <c r="F252" s="97"/>
      <c r="G252" s="97" t="s">
        <v>1177</v>
      </c>
      <c r="H252" s="97" t="s">
        <v>1184</v>
      </c>
      <c r="I252" s="97" t="s">
        <v>1191</v>
      </c>
      <c r="J252" s="152">
        <v>2</v>
      </c>
      <c r="K252" s="152" t="s">
        <v>1195</v>
      </c>
      <c r="L252" s="457">
        <v>100000</v>
      </c>
      <c r="M252" s="153"/>
      <c r="N252" s="474"/>
      <c r="O252" s="99" t="s">
        <v>5</v>
      </c>
      <c r="P252" s="190" t="s">
        <v>15</v>
      </c>
      <c r="Q252" s="99"/>
      <c r="R252" s="118"/>
      <c r="S252" s="118">
        <v>46112</v>
      </c>
      <c r="T252" s="118">
        <v>46295</v>
      </c>
      <c r="U252" s="99"/>
      <c r="V252" s="99"/>
      <c r="W252" s="99"/>
      <c r="X252" s="99" t="s">
        <v>909</v>
      </c>
      <c r="Y252" s="99" t="s">
        <v>1318</v>
      </c>
      <c r="Z252" s="176"/>
      <c r="AA252" s="152"/>
      <c r="AB252" s="242"/>
      <c r="AC252" s="242"/>
      <c r="AD252" s="242">
        <v>46295</v>
      </c>
      <c r="AE252" s="242">
        <v>46659</v>
      </c>
      <c r="AF252" s="176"/>
      <c r="AG252" s="152">
        <v>876</v>
      </c>
      <c r="AH252" s="383"/>
      <c r="AI252" s="305"/>
      <c r="AJ252" s="389"/>
      <c r="AK252" s="86"/>
      <c r="AL252" s="56"/>
      <c r="AM252" s="56"/>
    </row>
    <row r="253" spans="1:39" ht="105" hidden="1" customHeight="1">
      <c r="A253" s="326">
        <v>32</v>
      </c>
      <c r="B253" s="99"/>
      <c r="C253" s="333" t="s">
        <v>27</v>
      </c>
      <c r="D253" s="147"/>
      <c r="E253" s="99"/>
      <c r="F253" s="97"/>
      <c r="G253" s="97" t="s">
        <v>1178</v>
      </c>
      <c r="H253" s="97" t="s">
        <v>1185</v>
      </c>
      <c r="I253" s="97" t="s">
        <v>1192</v>
      </c>
      <c r="J253" s="152">
        <v>1</v>
      </c>
      <c r="K253" s="152" t="s">
        <v>1196</v>
      </c>
      <c r="L253" s="457">
        <f>5000-5000</f>
        <v>0</v>
      </c>
      <c r="M253" s="153"/>
      <c r="N253" s="474"/>
      <c r="O253" s="99" t="s">
        <v>5</v>
      </c>
      <c r="P253" s="190" t="s">
        <v>1239</v>
      </c>
      <c r="Q253" s="99"/>
      <c r="R253" s="118">
        <v>45930</v>
      </c>
      <c r="S253" s="118">
        <v>46022</v>
      </c>
      <c r="T253" s="118">
        <v>46173</v>
      </c>
      <c r="U253" s="99"/>
      <c r="V253" s="99"/>
      <c r="W253" s="99"/>
      <c r="X253" s="301" t="s">
        <v>1302</v>
      </c>
      <c r="Y253" s="306" t="s">
        <v>1303</v>
      </c>
      <c r="Z253" s="176"/>
      <c r="AA253" s="152"/>
      <c r="AB253" s="242"/>
      <c r="AC253" s="242"/>
      <c r="AD253" s="242"/>
      <c r="AE253" s="242"/>
      <c r="AF253" s="176"/>
      <c r="AG253" s="152"/>
      <c r="AH253" s="383" t="s">
        <v>1295</v>
      </c>
      <c r="AI253" s="305"/>
      <c r="AJ253" s="389"/>
      <c r="AK253" s="86"/>
      <c r="AL253" s="56"/>
      <c r="AM253" s="56"/>
    </row>
    <row r="254" spans="1:39" s="223" customFormat="1" ht="133.15" hidden="1" customHeight="1">
      <c r="A254" s="197">
        <v>1</v>
      </c>
      <c r="B254" s="99"/>
      <c r="C254" s="336" t="s">
        <v>28</v>
      </c>
      <c r="D254" s="147"/>
      <c r="E254" s="126"/>
      <c r="F254" s="48"/>
      <c r="G254" s="127" t="s">
        <v>337</v>
      </c>
      <c r="H254" s="89" t="s">
        <v>932</v>
      </c>
      <c r="I254" s="48" t="s">
        <v>338</v>
      </c>
      <c r="J254" s="95">
        <v>3443</v>
      </c>
      <c r="K254" s="95" t="s">
        <v>426</v>
      </c>
      <c r="L254" s="458">
        <v>408685</v>
      </c>
      <c r="M254" s="498"/>
      <c r="N254" s="472">
        <v>408685</v>
      </c>
      <c r="O254" s="99" t="s">
        <v>11</v>
      </c>
      <c r="P254" s="189" t="s">
        <v>14</v>
      </c>
      <c r="Q254" s="99"/>
      <c r="R254" s="118">
        <v>46203</v>
      </c>
      <c r="S254" s="118">
        <v>46203</v>
      </c>
      <c r="T254" s="118">
        <v>46265</v>
      </c>
      <c r="U254" s="99"/>
      <c r="V254" s="99"/>
      <c r="W254" s="99"/>
      <c r="X254" s="301" t="s">
        <v>427</v>
      </c>
      <c r="Y254" s="323" t="s">
        <v>1303</v>
      </c>
      <c r="Z254" s="302" t="s">
        <v>1086</v>
      </c>
      <c r="AA254" s="302"/>
      <c r="AB254" s="303"/>
      <c r="AC254" s="303"/>
      <c r="AD254" s="303">
        <v>46280</v>
      </c>
      <c r="AE254" s="303">
        <v>46645</v>
      </c>
      <c r="AF254" s="302"/>
      <c r="AG254" s="302">
        <v>22373</v>
      </c>
      <c r="AH254" s="384" t="s">
        <v>927</v>
      </c>
      <c r="AI254" s="97"/>
      <c r="AJ254" s="397" t="s">
        <v>844</v>
      </c>
      <c r="AK254" s="137"/>
      <c r="AL254" s="304"/>
      <c r="AM254" s="304"/>
    </row>
    <row r="255" spans="1:39" s="223" customFormat="1" ht="173.45" hidden="1" customHeight="1">
      <c r="A255" s="189">
        <v>2</v>
      </c>
      <c r="B255" s="99"/>
      <c r="C255" s="333" t="s">
        <v>28</v>
      </c>
      <c r="D255" s="147"/>
      <c r="E255" s="99"/>
      <c r="F255" s="38"/>
      <c r="G255" s="98" t="s">
        <v>339</v>
      </c>
      <c r="H255" s="14" t="s">
        <v>377</v>
      </c>
      <c r="I255" s="38" t="s">
        <v>340</v>
      </c>
      <c r="J255" s="13">
        <v>1</v>
      </c>
      <c r="K255" s="13" t="s">
        <v>392</v>
      </c>
      <c r="L255" s="458">
        <f>5942+60.16</f>
        <v>6002.16</v>
      </c>
      <c r="M255" s="498"/>
      <c r="N255" s="472">
        <v>5942</v>
      </c>
      <c r="O255" s="99" t="s">
        <v>11</v>
      </c>
      <c r="P255" s="189" t="s">
        <v>14</v>
      </c>
      <c r="Q255" s="99"/>
      <c r="R255" s="118">
        <v>45900</v>
      </c>
      <c r="S255" s="118">
        <v>45961</v>
      </c>
      <c r="T255" s="118">
        <v>46081</v>
      </c>
      <c r="U255" s="99"/>
      <c r="V255" s="99"/>
      <c r="W255" s="99"/>
      <c r="X255" s="154" t="s">
        <v>427</v>
      </c>
      <c r="Y255" s="150" t="s">
        <v>1320</v>
      </c>
      <c r="Z255" s="280" t="s">
        <v>1327</v>
      </c>
      <c r="AA255" s="278" t="s">
        <v>1326</v>
      </c>
      <c r="AB255" s="279">
        <v>44615</v>
      </c>
      <c r="AC255" s="279">
        <v>44979</v>
      </c>
      <c r="AD255" s="279">
        <v>46076</v>
      </c>
      <c r="AE255" s="279">
        <v>46440</v>
      </c>
      <c r="AF255" s="344" t="s">
        <v>30</v>
      </c>
      <c r="AG255" s="278">
        <v>19380</v>
      </c>
      <c r="AH255" s="385" t="s">
        <v>928</v>
      </c>
      <c r="AI255" s="97"/>
      <c r="AJ255" s="389" t="s">
        <v>840</v>
      </c>
      <c r="AK255" s="86"/>
      <c r="AL255" s="56" t="s">
        <v>1342</v>
      </c>
      <c r="AM255" s="56" t="s">
        <v>933</v>
      </c>
    </row>
    <row r="256" spans="1:39" s="223" customFormat="1" ht="209.45" customHeight="1">
      <c r="A256" s="189">
        <v>21</v>
      </c>
      <c r="B256" s="99"/>
      <c r="C256" s="333" t="s">
        <v>28</v>
      </c>
      <c r="D256" s="147"/>
      <c r="E256" s="99"/>
      <c r="F256" s="516"/>
      <c r="G256" s="97"/>
      <c r="H256" s="517" t="s">
        <v>1399</v>
      </c>
      <c r="I256" s="516" t="s">
        <v>1363</v>
      </c>
      <c r="J256" s="518">
        <v>6</v>
      </c>
      <c r="K256" s="518" t="s">
        <v>1249</v>
      </c>
      <c r="L256" s="519">
        <v>1500</v>
      </c>
      <c r="M256" s="506"/>
      <c r="N256" s="515"/>
      <c r="O256" s="99" t="s">
        <v>16</v>
      </c>
      <c r="P256" s="189" t="s">
        <v>157</v>
      </c>
      <c r="Q256" s="99"/>
      <c r="R256" s="118">
        <v>46081</v>
      </c>
      <c r="S256" s="118">
        <v>46142</v>
      </c>
      <c r="T256" s="118">
        <v>46265</v>
      </c>
      <c r="U256" s="99"/>
      <c r="V256" s="99"/>
      <c r="W256" s="99"/>
      <c r="X256" s="129" t="s">
        <v>427</v>
      </c>
      <c r="Y256" s="99" t="s">
        <v>1303</v>
      </c>
      <c r="Z256" s="286"/>
      <c r="AA256" s="286"/>
      <c r="AB256" s="520"/>
      <c r="AC256" s="521"/>
      <c r="AD256" s="413" t="s">
        <v>1250</v>
      </c>
      <c r="AE256" s="413" t="s">
        <v>1251</v>
      </c>
      <c r="AF256" s="152"/>
      <c r="AG256" s="227" t="s">
        <v>1252</v>
      </c>
      <c r="AH256" s="522" t="s">
        <v>1105</v>
      </c>
      <c r="AI256" s="413"/>
      <c r="AJ256" s="198"/>
      <c r="AK256" s="523"/>
      <c r="AL256" s="56"/>
      <c r="AM256" s="56"/>
    </row>
    <row r="257" spans="1:39" s="223" customFormat="1" ht="144" hidden="1" customHeight="1">
      <c r="A257" s="189">
        <v>3</v>
      </c>
      <c r="B257" s="99"/>
      <c r="C257" s="333" t="s">
        <v>28</v>
      </c>
      <c r="D257" s="147"/>
      <c r="E257" s="99"/>
      <c r="F257" s="38"/>
      <c r="G257" s="98" t="s">
        <v>332</v>
      </c>
      <c r="H257" s="14" t="s">
        <v>378</v>
      </c>
      <c r="I257" s="38" t="s">
        <v>333</v>
      </c>
      <c r="J257" s="13">
        <v>1</v>
      </c>
      <c r="K257" s="13" t="s">
        <v>934</v>
      </c>
      <c r="L257" s="447">
        <v>25174</v>
      </c>
      <c r="M257" s="498"/>
      <c r="N257" s="472">
        <v>25174</v>
      </c>
      <c r="O257" s="99" t="s">
        <v>11</v>
      </c>
      <c r="P257" s="189" t="s">
        <v>14</v>
      </c>
      <c r="Q257" s="99"/>
      <c r="R257" s="118">
        <v>46081</v>
      </c>
      <c r="S257" s="118">
        <v>46112</v>
      </c>
      <c r="T257" s="118">
        <v>46234</v>
      </c>
      <c r="U257" s="99"/>
      <c r="V257" s="99"/>
      <c r="W257" s="99"/>
      <c r="X257" s="154" t="s">
        <v>427</v>
      </c>
      <c r="Y257" s="150" t="s">
        <v>1314</v>
      </c>
      <c r="Z257" s="278"/>
      <c r="AA257" s="278" t="s">
        <v>1087</v>
      </c>
      <c r="AB257" s="279">
        <v>44775</v>
      </c>
      <c r="AC257" s="279">
        <v>45139</v>
      </c>
      <c r="AD257" s="279">
        <v>46236</v>
      </c>
      <c r="AE257" s="279">
        <v>46600</v>
      </c>
      <c r="AF257" s="278"/>
      <c r="AG257" s="278">
        <v>5797</v>
      </c>
      <c r="AH257" s="385" t="s">
        <v>928</v>
      </c>
      <c r="AI257" s="97"/>
      <c r="AJ257" s="389"/>
      <c r="AK257" s="86"/>
      <c r="AL257" s="56"/>
      <c r="AM257" s="56"/>
    </row>
    <row r="258" spans="1:39" ht="135" customHeight="1">
      <c r="A258" s="326">
        <v>12</v>
      </c>
      <c r="B258" s="99"/>
      <c r="C258" s="334" t="s">
        <v>28</v>
      </c>
      <c r="D258" s="147"/>
      <c r="E258" s="55"/>
      <c r="F258" s="46"/>
      <c r="G258" s="98" t="s">
        <v>325</v>
      </c>
      <c r="H258" s="56" t="s">
        <v>430</v>
      </c>
      <c r="I258" s="46" t="s">
        <v>930</v>
      </c>
      <c r="J258" s="171">
        <v>1</v>
      </c>
      <c r="K258" s="171" t="s">
        <v>1368</v>
      </c>
      <c r="L258" s="459">
        <v>600</v>
      </c>
      <c r="M258" s="498"/>
      <c r="N258" s="472">
        <v>600</v>
      </c>
      <c r="O258" s="99" t="s">
        <v>11</v>
      </c>
      <c r="P258" s="189" t="s">
        <v>156</v>
      </c>
      <c r="Q258" s="99"/>
      <c r="R258" s="118">
        <v>46265</v>
      </c>
      <c r="S258" s="118">
        <v>46295</v>
      </c>
      <c r="T258" s="118">
        <v>46387</v>
      </c>
      <c r="U258" s="99"/>
      <c r="V258" s="99"/>
      <c r="W258" s="99"/>
      <c r="X258" s="154" t="s">
        <v>427</v>
      </c>
      <c r="Y258" s="150" t="s">
        <v>1303</v>
      </c>
      <c r="Z258" s="278"/>
      <c r="AA258" s="278"/>
      <c r="AB258" s="279"/>
      <c r="AC258" s="279"/>
      <c r="AD258" s="117" t="s">
        <v>1088</v>
      </c>
      <c r="AE258" s="117" t="s">
        <v>1088</v>
      </c>
      <c r="AF258" s="278"/>
      <c r="AG258" s="278">
        <v>13846</v>
      </c>
      <c r="AH258" s="385" t="s">
        <v>1099</v>
      </c>
      <c r="AI258" s="97"/>
      <c r="AJ258" s="389" t="s">
        <v>848</v>
      </c>
      <c r="AK258" s="86"/>
      <c r="AL258" s="56"/>
      <c r="AM258" s="56"/>
    </row>
    <row r="259" spans="1:39" s="223" customFormat="1" ht="84" customHeight="1">
      <c r="A259" s="189">
        <v>4</v>
      </c>
      <c r="B259" s="99"/>
      <c r="C259" s="333" t="s">
        <v>28</v>
      </c>
      <c r="D259" s="147"/>
      <c r="E259" s="99"/>
      <c r="F259" s="38"/>
      <c r="G259" s="98" t="s">
        <v>326</v>
      </c>
      <c r="H259" s="14" t="s">
        <v>428</v>
      </c>
      <c r="I259" s="38" t="s">
        <v>327</v>
      </c>
      <c r="J259" s="13">
        <v>3</v>
      </c>
      <c r="K259" s="13" t="s">
        <v>1085</v>
      </c>
      <c r="L259" s="460">
        <v>3000</v>
      </c>
      <c r="M259" s="498"/>
      <c r="N259" s="472">
        <v>3000</v>
      </c>
      <c r="O259" s="99" t="s">
        <v>5</v>
      </c>
      <c r="P259" s="189" t="s">
        <v>156</v>
      </c>
      <c r="Q259" s="99"/>
      <c r="R259" s="118">
        <v>46295</v>
      </c>
      <c r="S259" s="118">
        <v>46326</v>
      </c>
      <c r="T259" s="118">
        <v>46387</v>
      </c>
      <c r="U259" s="99"/>
      <c r="V259" s="99"/>
      <c r="W259" s="99"/>
      <c r="X259" s="154" t="s">
        <v>427</v>
      </c>
      <c r="Y259" s="150" t="s">
        <v>1303</v>
      </c>
      <c r="Z259" s="278"/>
      <c r="AA259" s="278"/>
      <c r="AB259" s="279"/>
      <c r="AC259" s="279"/>
      <c r="AD259" s="117" t="s">
        <v>1088</v>
      </c>
      <c r="AE259" s="117" t="s">
        <v>1088</v>
      </c>
      <c r="AF259" s="278"/>
      <c r="AG259" s="278">
        <v>16055</v>
      </c>
      <c r="AH259" s="385" t="s">
        <v>1089</v>
      </c>
      <c r="AI259" s="97"/>
      <c r="AJ259" s="389"/>
      <c r="AK259" s="86"/>
      <c r="AL259" s="510" t="s">
        <v>1369</v>
      </c>
      <c r="AM259" s="56"/>
    </row>
    <row r="260" spans="1:39" s="223" customFormat="1" ht="123.75" hidden="1" customHeight="1">
      <c r="A260" s="189">
        <v>5</v>
      </c>
      <c r="B260" s="99"/>
      <c r="C260" s="333" t="s">
        <v>28</v>
      </c>
      <c r="D260" s="147"/>
      <c r="E260" s="99"/>
      <c r="F260" s="53"/>
      <c r="G260" s="98" t="s">
        <v>328</v>
      </c>
      <c r="H260" s="54" t="s">
        <v>1370</v>
      </c>
      <c r="I260" s="53" t="s">
        <v>329</v>
      </c>
      <c r="J260" s="52">
        <v>1</v>
      </c>
      <c r="K260" s="52" t="s">
        <v>1376</v>
      </c>
      <c r="L260" s="461">
        <v>2975</v>
      </c>
      <c r="M260" s="498"/>
      <c r="N260" s="472">
        <v>2975</v>
      </c>
      <c r="O260" s="99" t="s">
        <v>11</v>
      </c>
      <c r="P260" s="189" t="s">
        <v>14</v>
      </c>
      <c r="Q260" s="99"/>
      <c r="R260" s="118">
        <v>46022</v>
      </c>
      <c r="S260" s="118">
        <v>46081</v>
      </c>
      <c r="T260" s="118">
        <v>46173</v>
      </c>
      <c r="U260" s="99"/>
      <c r="V260" s="99"/>
      <c r="W260" s="99"/>
      <c r="X260" s="154" t="s">
        <v>427</v>
      </c>
      <c r="Y260" s="150" t="s">
        <v>1303</v>
      </c>
      <c r="Z260" s="278"/>
      <c r="AA260" s="278" t="s">
        <v>1090</v>
      </c>
      <c r="AB260" s="279">
        <v>44706</v>
      </c>
      <c r="AC260" s="279">
        <v>46166</v>
      </c>
      <c r="AD260" s="279">
        <v>46167</v>
      </c>
      <c r="AE260" s="279">
        <v>46531</v>
      </c>
      <c r="AF260" s="278"/>
      <c r="AG260" s="201" t="s">
        <v>1091</v>
      </c>
      <c r="AH260" s="385" t="s">
        <v>1092</v>
      </c>
      <c r="AI260" s="97"/>
      <c r="AJ260" s="389" t="s">
        <v>845</v>
      </c>
      <c r="AK260" s="86"/>
      <c r="AL260" s="510" t="s">
        <v>1371</v>
      </c>
      <c r="AM260" s="56"/>
    </row>
    <row r="261" spans="1:39" s="223" customFormat="1" ht="93.6" customHeight="1">
      <c r="A261" s="189">
        <v>7</v>
      </c>
      <c r="B261" s="99"/>
      <c r="C261" s="333" t="s">
        <v>28</v>
      </c>
      <c r="D261" s="147"/>
      <c r="E261" s="99"/>
      <c r="F261" s="46"/>
      <c r="G261" s="98" t="s">
        <v>330</v>
      </c>
      <c r="H261" s="56" t="s">
        <v>379</v>
      </c>
      <c r="I261" s="46" t="s">
        <v>331</v>
      </c>
      <c r="J261" s="55">
        <v>8</v>
      </c>
      <c r="K261" s="55" t="s">
        <v>429</v>
      </c>
      <c r="L261" s="462">
        <v>23643</v>
      </c>
      <c r="M261" s="498"/>
      <c r="N261" s="472">
        <v>23643</v>
      </c>
      <c r="O261" s="99" t="s">
        <v>11</v>
      </c>
      <c r="P261" s="189" t="s">
        <v>7</v>
      </c>
      <c r="Q261" s="99"/>
      <c r="R261" s="118">
        <v>46112</v>
      </c>
      <c r="S261" s="118">
        <v>46142</v>
      </c>
      <c r="T261" s="118">
        <v>46265</v>
      </c>
      <c r="U261" s="99"/>
      <c r="V261" s="99"/>
      <c r="W261" s="99"/>
      <c r="X261" s="154" t="s">
        <v>427</v>
      </c>
      <c r="Y261" s="150" t="s">
        <v>1303</v>
      </c>
      <c r="Z261" s="278"/>
      <c r="AA261" s="278"/>
      <c r="AB261" s="279"/>
      <c r="AC261" s="279"/>
      <c r="AD261" s="279">
        <v>46235</v>
      </c>
      <c r="AE261" s="279">
        <v>46600</v>
      </c>
      <c r="AF261" s="278"/>
      <c r="AG261" s="201" t="s">
        <v>1094</v>
      </c>
      <c r="AH261" s="385" t="s">
        <v>1095</v>
      </c>
      <c r="AI261" s="97"/>
      <c r="AJ261" s="389"/>
      <c r="AK261" s="86"/>
      <c r="AL261" s="56"/>
      <c r="AM261" s="56"/>
    </row>
    <row r="262" spans="1:39" ht="241.15" hidden="1" customHeight="1">
      <c r="A262" s="189">
        <v>20</v>
      </c>
      <c r="B262" s="99"/>
      <c r="C262" s="334" t="s">
        <v>28</v>
      </c>
      <c r="D262" s="147"/>
      <c r="E262" s="55"/>
      <c r="F262" s="284"/>
      <c r="G262" s="98"/>
      <c r="H262" s="54" t="s">
        <v>1364</v>
      </c>
      <c r="I262" s="53" t="s">
        <v>1374</v>
      </c>
      <c r="J262" s="52">
        <v>52</v>
      </c>
      <c r="K262" s="13" t="s">
        <v>1365</v>
      </c>
      <c r="L262" s="471">
        <v>166164.95000000001</v>
      </c>
      <c r="M262" s="488"/>
      <c r="N262" s="515"/>
      <c r="O262" s="99" t="s">
        <v>11</v>
      </c>
      <c r="P262" s="189" t="s">
        <v>9</v>
      </c>
      <c r="Q262" s="227"/>
      <c r="R262" s="118">
        <v>45716</v>
      </c>
      <c r="S262" s="118">
        <v>45900</v>
      </c>
      <c r="T262" s="118">
        <v>46081</v>
      </c>
      <c r="U262" s="99"/>
      <c r="V262" s="99"/>
      <c r="W262" s="99"/>
      <c r="X262" s="154" t="s">
        <v>427</v>
      </c>
      <c r="Y262" s="150" t="s">
        <v>1303</v>
      </c>
      <c r="Z262" s="281"/>
      <c r="AA262" s="281"/>
      <c r="AB262" s="285"/>
      <c r="AC262" s="285"/>
      <c r="AD262" s="281" t="s">
        <v>1366</v>
      </c>
      <c r="AE262" s="281" t="s">
        <v>1366</v>
      </c>
      <c r="AF262" s="278"/>
      <c r="AG262" s="524" t="s">
        <v>1104</v>
      </c>
      <c r="AH262" s="387" t="s">
        <v>1105</v>
      </c>
      <c r="AI262" s="97"/>
      <c r="AJ262" s="389"/>
      <c r="AK262" s="86"/>
      <c r="AL262" s="56" t="s">
        <v>1367</v>
      </c>
      <c r="AM262" s="56"/>
    </row>
    <row r="263" spans="1:39" s="223" customFormat="1" ht="210.6" customHeight="1">
      <c r="A263" s="189">
        <v>11</v>
      </c>
      <c r="B263" s="99"/>
      <c r="C263" s="333" t="s">
        <v>28</v>
      </c>
      <c r="D263" s="147"/>
      <c r="E263" s="99"/>
      <c r="F263" s="156"/>
      <c r="G263" s="98" t="s">
        <v>317</v>
      </c>
      <c r="H263" s="56" t="s">
        <v>1373</v>
      </c>
      <c r="I263" s="156" t="s">
        <v>1372</v>
      </c>
      <c r="J263" s="171">
        <v>1</v>
      </c>
      <c r="K263" s="171" t="s">
        <v>431</v>
      </c>
      <c r="L263" s="459">
        <v>30000</v>
      </c>
      <c r="M263" s="498"/>
      <c r="N263" s="472">
        <v>30000</v>
      </c>
      <c r="O263" s="99" t="s">
        <v>11</v>
      </c>
      <c r="P263" s="189" t="s">
        <v>156</v>
      </c>
      <c r="Q263" s="99"/>
      <c r="R263" s="118">
        <v>45961</v>
      </c>
      <c r="S263" s="118">
        <v>46022</v>
      </c>
      <c r="T263" s="118">
        <v>46203</v>
      </c>
      <c r="U263" s="99"/>
      <c r="V263" s="99"/>
      <c r="W263" s="99"/>
      <c r="X263" s="154" t="s">
        <v>427</v>
      </c>
      <c r="Y263" s="150" t="s">
        <v>1303</v>
      </c>
      <c r="Z263" s="278"/>
      <c r="AA263" s="278"/>
      <c r="AB263" s="279"/>
      <c r="AC263" s="279"/>
      <c r="AD263" s="117" t="s">
        <v>1088</v>
      </c>
      <c r="AE263" s="117" t="s">
        <v>1088</v>
      </c>
      <c r="AF263" s="150" t="s">
        <v>1097</v>
      </c>
      <c r="AG263" s="278">
        <v>269891</v>
      </c>
      <c r="AH263" s="385" t="s">
        <v>1098</v>
      </c>
      <c r="AI263" s="97"/>
      <c r="AJ263" s="389" t="s">
        <v>847</v>
      </c>
      <c r="AK263" s="86"/>
      <c r="AL263" s="56"/>
      <c r="AM263" s="56"/>
    </row>
    <row r="264" spans="1:39" s="223" customFormat="1" ht="120" customHeight="1">
      <c r="A264" s="189">
        <v>13</v>
      </c>
      <c r="B264" s="99"/>
      <c r="C264" s="333" t="s">
        <v>28</v>
      </c>
      <c r="D264" s="147"/>
      <c r="E264" s="99"/>
      <c r="F264" s="46"/>
      <c r="G264" s="98" t="s">
        <v>319</v>
      </c>
      <c r="H264" s="56" t="s">
        <v>380</v>
      </c>
      <c r="I264" s="46" t="s">
        <v>1093</v>
      </c>
      <c r="J264" s="55">
        <v>1</v>
      </c>
      <c r="K264" s="55" t="s">
        <v>431</v>
      </c>
      <c r="L264" s="463">
        <v>24000</v>
      </c>
      <c r="M264" s="507"/>
      <c r="N264" s="472">
        <v>12000</v>
      </c>
      <c r="O264" s="99" t="s">
        <v>11</v>
      </c>
      <c r="P264" s="189" t="s">
        <v>156</v>
      </c>
      <c r="Q264" s="99"/>
      <c r="R264" s="118">
        <v>45961</v>
      </c>
      <c r="S264" s="118">
        <v>46022</v>
      </c>
      <c r="T264" s="118">
        <v>46203</v>
      </c>
      <c r="U264" s="99"/>
      <c r="V264" s="99"/>
      <c r="W264" s="99"/>
      <c r="X264" s="154" t="s">
        <v>427</v>
      </c>
      <c r="Y264" s="150" t="s">
        <v>1303</v>
      </c>
      <c r="Z264" s="278"/>
      <c r="AA264" s="278"/>
      <c r="AB264" s="279"/>
      <c r="AC264" s="279"/>
      <c r="AD264" s="117" t="s">
        <v>1088</v>
      </c>
      <c r="AE264" s="117" t="s">
        <v>1088</v>
      </c>
      <c r="AF264" s="150" t="s">
        <v>1097</v>
      </c>
      <c r="AG264" s="278">
        <v>447968</v>
      </c>
      <c r="AH264" s="386" t="s">
        <v>1100</v>
      </c>
      <c r="AI264" s="96"/>
      <c r="AJ264" s="389" t="s">
        <v>849</v>
      </c>
      <c r="AK264" s="86"/>
      <c r="AL264" s="56"/>
      <c r="AM264" s="56"/>
    </row>
    <row r="265" spans="1:39" s="223" customFormat="1" ht="180.6" customHeight="1">
      <c r="A265" s="189">
        <v>14</v>
      </c>
      <c r="B265" s="99"/>
      <c r="C265" s="333" t="s">
        <v>28</v>
      </c>
      <c r="D265" s="147"/>
      <c r="E265" s="99"/>
      <c r="F265" s="46"/>
      <c r="G265" s="98" t="s">
        <v>318</v>
      </c>
      <c r="H265" s="56" t="s">
        <v>381</v>
      </c>
      <c r="I265" s="46" t="s">
        <v>432</v>
      </c>
      <c r="J265" s="55">
        <v>1</v>
      </c>
      <c r="K265" s="55" t="s">
        <v>431</v>
      </c>
      <c r="L265" s="462">
        <v>8650</v>
      </c>
      <c r="M265" s="498"/>
      <c r="N265" s="472">
        <v>8650</v>
      </c>
      <c r="O265" s="99" t="s">
        <v>11</v>
      </c>
      <c r="P265" s="189" t="s">
        <v>156</v>
      </c>
      <c r="Q265" s="99"/>
      <c r="R265" s="118">
        <v>45961</v>
      </c>
      <c r="S265" s="118">
        <v>46022</v>
      </c>
      <c r="T265" s="118">
        <v>46203</v>
      </c>
      <c r="U265" s="99"/>
      <c r="V265" s="99"/>
      <c r="W265" s="99"/>
      <c r="X265" s="154" t="s">
        <v>427</v>
      </c>
      <c r="Y265" s="150" t="s">
        <v>1303</v>
      </c>
      <c r="Z265" s="278"/>
      <c r="AA265" s="278"/>
      <c r="AB265" s="279"/>
      <c r="AC265" s="279"/>
      <c r="AD265" s="117" t="s">
        <v>1088</v>
      </c>
      <c r="AE265" s="117" t="s">
        <v>1088</v>
      </c>
      <c r="AF265" s="150" t="s">
        <v>1097</v>
      </c>
      <c r="AG265" s="278">
        <v>269971</v>
      </c>
      <c r="AH265" s="386" t="s">
        <v>1101</v>
      </c>
      <c r="AI265" s="96"/>
      <c r="AJ265" s="389"/>
      <c r="AK265" s="86"/>
      <c r="AL265" s="56"/>
      <c r="AM265" s="56"/>
    </row>
    <row r="266" spans="1:39" s="223" customFormat="1" ht="192.6" hidden="1" customHeight="1">
      <c r="A266" s="189">
        <v>15</v>
      </c>
      <c r="B266" s="99"/>
      <c r="C266" s="333" t="s">
        <v>28</v>
      </c>
      <c r="D266" s="147"/>
      <c r="E266" s="99"/>
      <c r="F266" s="46"/>
      <c r="G266" s="98" t="s">
        <v>334</v>
      </c>
      <c r="H266" s="56" t="s">
        <v>433</v>
      </c>
      <c r="I266" s="46" t="s">
        <v>335</v>
      </c>
      <c r="J266" s="55">
        <v>1</v>
      </c>
      <c r="K266" s="55" t="s">
        <v>434</v>
      </c>
      <c r="L266" s="459">
        <v>70000</v>
      </c>
      <c r="M266" s="498"/>
      <c r="N266" s="472">
        <v>70000</v>
      </c>
      <c r="O266" s="99" t="s">
        <v>16</v>
      </c>
      <c r="P266" s="189" t="s">
        <v>7</v>
      </c>
      <c r="Q266" s="99"/>
      <c r="R266" s="118">
        <v>46203</v>
      </c>
      <c r="S266" s="118">
        <v>46234</v>
      </c>
      <c r="T266" s="118">
        <v>46326</v>
      </c>
      <c r="U266" s="99"/>
      <c r="V266" s="99"/>
      <c r="W266" s="99"/>
      <c r="X266" s="154" t="s">
        <v>427</v>
      </c>
      <c r="Y266" s="150" t="s">
        <v>1304</v>
      </c>
      <c r="Z266" s="282"/>
      <c r="AA266" s="283"/>
      <c r="AB266" s="283"/>
      <c r="AC266" s="283"/>
      <c r="AD266" s="117" t="s">
        <v>1088</v>
      </c>
      <c r="AE266" s="117" t="s">
        <v>1088</v>
      </c>
      <c r="AF266" s="150"/>
      <c r="AG266" s="150">
        <v>20656</v>
      </c>
      <c r="AH266" s="386" t="s">
        <v>1102</v>
      </c>
      <c r="AI266" s="96"/>
      <c r="AJ266" s="389"/>
      <c r="AK266" s="86"/>
      <c r="AL266" s="510" t="s">
        <v>1375</v>
      </c>
      <c r="AM266" s="56"/>
    </row>
    <row r="267" spans="1:39" s="223" customFormat="1" ht="184.9" hidden="1" customHeight="1">
      <c r="A267" s="189">
        <v>16</v>
      </c>
      <c r="B267" s="99"/>
      <c r="C267" s="333" t="s">
        <v>28</v>
      </c>
      <c r="D267" s="147"/>
      <c r="E267" s="99"/>
      <c r="F267" s="97"/>
      <c r="G267" s="98" t="s">
        <v>323</v>
      </c>
      <c r="H267" s="96" t="s">
        <v>382</v>
      </c>
      <c r="I267" s="97" t="s">
        <v>324</v>
      </c>
      <c r="J267" s="55">
        <v>3</v>
      </c>
      <c r="K267" s="55" t="s">
        <v>435</v>
      </c>
      <c r="L267" s="459">
        <v>90000</v>
      </c>
      <c r="M267" s="498"/>
      <c r="N267" s="472">
        <v>90000</v>
      </c>
      <c r="O267" s="99" t="s">
        <v>16</v>
      </c>
      <c r="P267" s="189" t="s">
        <v>156</v>
      </c>
      <c r="Q267" s="99"/>
      <c r="R267" s="118">
        <v>46203</v>
      </c>
      <c r="S267" s="118">
        <v>46234</v>
      </c>
      <c r="T267" s="118">
        <v>46326</v>
      </c>
      <c r="U267" s="99"/>
      <c r="V267" s="99"/>
      <c r="W267" s="99"/>
      <c r="X267" s="154" t="s">
        <v>427</v>
      </c>
      <c r="Y267" s="150" t="s">
        <v>1304</v>
      </c>
      <c r="Z267" s="150"/>
      <c r="AA267" s="283"/>
      <c r="AB267" s="283"/>
      <c r="AC267" s="283"/>
      <c r="AD267" s="117" t="s">
        <v>1088</v>
      </c>
      <c r="AE267" s="117" t="s">
        <v>1088</v>
      </c>
      <c r="AF267" s="150"/>
      <c r="AG267" s="150">
        <v>6718</v>
      </c>
      <c r="AH267" s="386" t="s">
        <v>1103</v>
      </c>
      <c r="AI267" s="96"/>
      <c r="AJ267" s="389"/>
      <c r="AK267" s="86"/>
      <c r="AL267" s="510" t="s">
        <v>1375</v>
      </c>
      <c r="AM267" s="56"/>
    </row>
    <row r="268" spans="1:39" s="223" customFormat="1" ht="100.5" customHeight="1">
      <c r="A268" s="189">
        <v>18</v>
      </c>
      <c r="B268" s="99"/>
      <c r="C268" s="333" t="s">
        <v>28</v>
      </c>
      <c r="D268" s="147"/>
      <c r="E268" s="99"/>
      <c r="F268" s="38"/>
      <c r="G268" s="98" t="s">
        <v>321</v>
      </c>
      <c r="H268" s="14" t="s">
        <v>436</v>
      </c>
      <c r="I268" s="38" t="s">
        <v>322</v>
      </c>
      <c r="J268" s="13">
        <v>1</v>
      </c>
      <c r="K268" s="13" t="s">
        <v>437</v>
      </c>
      <c r="L268" s="464">
        <v>33109</v>
      </c>
      <c r="M268" s="507"/>
      <c r="N268" s="472">
        <v>33109</v>
      </c>
      <c r="O268" s="99" t="s">
        <v>11</v>
      </c>
      <c r="P268" s="189" t="s">
        <v>157</v>
      </c>
      <c r="Q268" s="227"/>
      <c r="R268" s="118">
        <v>46081</v>
      </c>
      <c r="S268" s="118">
        <v>46142</v>
      </c>
      <c r="T268" s="118">
        <v>46265</v>
      </c>
      <c r="U268" s="99"/>
      <c r="V268" s="99"/>
      <c r="W268" s="99"/>
      <c r="X268" s="154" t="s">
        <v>427</v>
      </c>
      <c r="Y268" s="154" t="s">
        <v>1303</v>
      </c>
      <c r="Z268" s="281"/>
      <c r="AA268" s="281"/>
      <c r="AB268" s="285"/>
      <c r="AC268" s="285"/>
      <c r="AD268" s="279">
        <v>46235</v>
      </c>
      <c r="AE268" s="279">
        <v>46600</v>
      </c>
      <c r="AF268" s="150"/>
      <c r="AG268" s="278">
        <v>8745</v>
      </c>
      <c r="AH268" s="385"/>
      <c r="AI268" s="97"/>
      <c r="AJ268" s="389" t="s">
        <v>850</v>
      </c>
      <c r="AK268" s="86"/>
      <c r="AL268" s="56"/>
      <c r="AM268" s="56"/>
    </row>
    <row r="269" spans="1:39" s="223" customFormat="1" ht="199.9" hidden="1" customHeight="1">
      <c r="A269" s="196">
        <v>6</v>
      </c>
      <c r="B269" s="99"/>
      <c r="C269" s="335" t="s">
        <v>28</v>
      </c>
      <c r="D269" s="147"/>
      <c r="E269" s="125"/>
      <c r="F269" s="53"/>
      <c r="G269" s="255" t="s">
        <v>336</v>
      </c>
      <c r="H269" s="54" t="s">
        <v>936</v>
      </c>
      <c r="I269" s="53" t="s">
        <v>438</v>
      </c>
      <c r="J269" s="52">
        <v>1</v>
      </c>
      <c r="K269" s="52" t="s">
        <v>439</v>
      </c>
      <c r="L269" s="465">
        <v>65585804</v>
      </c>
      <c r="M269" s="507"/>
      <c r="N269" s="473">
        <v>65585804</v>
      </c>
      <c r="O269" s="125" t="s">
        <v>11</v>
      </c>
      <c r="P269" s="196" t="s">
        <v>14</v>
      </c>
      <c r="Q269" s="288"/>
      <c r="R269" s="259">
        <v>46142</v>
      </c>
      <c r="S269" s="259">
        <v>46265</v>
      </c>
      <c r="T269" s="259">
        <v>46387</v>
      </c>
      <c r="U269" s="289" t="s">
        <v>427</v>
      </c>
      <c r="V269" s="289" t="s">
        <v>387</v>
      </c>
      <c r="W269" s="290"/>
      <c r="X269" s="289" t="s">
        <v>427</v>
      </c>
      <c r="Y269" s="289" t="s">
        <v>1321</v>
      </c>
      <c r="Z269" s="290"/>
      <c r="AA269" s="291" t="s">
        <v>1106</v>
      </c>
      <c r="AB269" s="292">
        <v>45658</v>
      </c>
      <c r="AC269" s="292">
        <v>46022</v>
      </c>
      <c r="AD269" s="292">
        <v>46388</v>
      </c>
      <c r="AE269" s="292">
        <v>46752</v>
      </c>
      <c r="AF269" s="291"/>
      <c r="AG269" s="291">
        <v>12920</v>
      </c>
      <c r="AH269" s="387"/>
      <c r="AI269" s="97"/>
      <c r="AJ269" s="398"/>
      <c r="AK269" s="260"/>
      <c r="AL269" s="261" t="s">
        <v>937</v>
      </c>
      <c r="AM269" s="261" t="s">
        <v>937</v>
      </c>
    </row>
    <row r="270" spans="1:39" s="223" customFormat="1" ht="115.9" hidden="1" customHeight="1">
      <c r="A270" s="326">
        <v>8</v>
      </c>
      <c r="B270" s="99"/>
      <c r="C270" s="334" t="s">
        <v>28</v>
      </c>
      <c r="D270" s="147"/>
      <c r="E270" s="55"/>
      <c r="F270" s="56"/>
      <c r="G270" s="84" t="s">
        <v>697</v>
      </c>
      <c r="H270" s="46" t="s">
        <v>1400</v>
      </c>
      <c r="I270" s="56" t="s">
        <v>698</v>
      </c>
      <c r="J270" s="55">
        <v>1</v>
      </c>
      <c r="K270" s="55" t="s">
        <v>70</v>
      </c>
      <c r="L270" s="463">
        <f>7483730+7013322.96</f>
        <v>14497052.960000001</v>
      </c>
      <c r="M270" s="507"/>
      <c r="N270" s="472">
        <v>7483730</v>
      </c>
      <c r="O270" s="99" t="s">
        <v>11</v>
      </c>
      <c r="P270" s="189" t="s">
        <v>70</v>
      </c>
      <c r="Q270" s="99"/>
      <c r="R270" s="118">
        <v>45838</v>
      </c>
      <c r="S270" s="118">
        <v>46053</v>
      </c>
      <c r="T270" s="118">
        <v>46387</v>
      </c>
      <c r="U270" s="171"/>
      <c r="V270" s="171"/>
      <c r="W270" s="174"/>
      <c r="X270" s="13" t="s">
        <v>427</v>
      </c>
      <c r="Y270" s="13" t="s">
        <v>1303</v>
      </c>
      <c r="Z270" s="278"/>
      <c r="AA270" s="278"/>
      <c r="AB270" s="279"/>
      <c r="AC270" s="279"/>
      <c r="AD270" s="279"/>
      <c r="AE270" s="279"/>
      <c r="AF270" s="278"/>
      <c r="AG270" s="201" t="s">
        <v>1096</v>
      </c>
      <c r="AH270" s="385"/>
      <c r="AI270" s="97"/>
      <c r="AJ270" s="389" t="s">
        <v>846</v>
      </c>
      <c r="AK270" s="86"/>
      <c r="AL270" s="56" t="s">
        <v>1084</v>
      </c>
      <c r="AM270" s="56"/>
    </row>
    <row r="271" spans="1:39" ht="334.9" hidden="1" customHeight="1">
      <c r="A271" s="326">
        <v>1</v>
      </c>
      <c r="B271" s="99"/>
      <c r="C271" s="334" t="s">
        <v>146</v>
      </c>
      <c r="D271" s="147"/>
      <c r="E271" s="55"/>
      <c r="F271" s="277"/>
      <c r="G271" s="98" t="s">
        <v>341</v>
      </c>
      <c r="H271" s="130" t="s">
        <v>1082</v>
      </c>
      <c r="I271" s="277" t="s">
        <v>931</v>
      </c>
      <c r="J271" s="129">
        <v>1600</v>
      </c>
      <c r="K271" s="129" t="s">
        <v>178</v>
      </c>
      <c r="L271" s="430">
        <v>91184</v>
      </c>
      <c r="M271" s="490"/>
      <c r="N271" s="472">
        <v>91184</v>
      </c>
      <c r="O271" s="99" t="s">
        <v>11</v>
      </c>
      <c r="P271" s="189" t="s">
        <v>9</v>
      </c>
      <c r="Q271" s="227"/>
      <c r="R271" s="118">
        <v>46081</v>
      </c>
      <c r="S271" s="118">
        <v>46081</v>
      </c>
      <c r="T271" s="118">
        <v>46295</v>
      </c>
      <c r="U271" s="99"/>
      <c r="V271" s="99"/>
      <c r="W271" s="99"/>
      <c r="X271" s="301" t="s">
        <v>1302</v>
      </c>
      <c r="Y271" s="129" t="s">
        <v>1303</v>
      </c>
      <c r="Z271" s="181"/>
      <c r="AA271" s="182"/>
      <c r="AB271" s="238"/>
      <c r="AC271" s="238"/>
      <c r="AD271" s="238">
        <v>46296</v>
      </c>
      <c r="AE271" s="238">
        <v>46661</v>
      </c>
      <c r="AF271" s="129" t="s">
        <v>1083</v>
      </c>
      <c r="AG271" s="294">
        <v>451860</v>
      </c>
      <c r="AH271" s="525" t="s">
        <v>1290</v>
      </c>
      <c r="AI271" s="277"/>
      <c r="AJ271" s="389" t="s">
        <v>853</v>
      </c>
      <c r="AK271" s="86"/>
      <c r="AL271" s="56"/>
      <c r="AM271" s="56"/>
    </row>
    <row r="272" spans="1:39" ht="177" hidden="1" customHeight="1">
      <c r="A272" s="326">
        <v>1</v>
      </c>
      <c r="B272" s="99"/>
      <c r="C272" s="334" t="s">
        <v>1053</v>
      </c>
      <c r="D272" s="147"/>
      <c r="E272" s="55"/>
      <c r="F272" s="46"/>
      <c r="G272" s="98" t="s">
        <v>344</v>
      </c>
      <c r="H272" s="56" t="s">
        <v>743</v>
      </c>
      <c r="I272" s="46" t="s">
        <v>345</v>
      </c>
      <c r="J272" s="99">
        <v>1</v>
      </c>
      <c r="K272" s="99" t="s">
        <v>185</v>
      </c>
      <c r="L272" s="444">
        <v>300000</v>
      </c>
      <c r="M272" s="321"/>
      <c r="N272" s="472">
        <v>300000</v>
      </c>
      <c r="O272" s="99" t="s">
        <v>16</v>
      </c>
      <c r="P272" s="189" t="s">
        <v>9</v>
      </c>
      <c r="Q272" s="227"/>
      <c r="R272" s="118">
        <v>46053</v>
      </c>
      <c r="S272" s="118">
        <v>46112</v>
      </c>
      <c r="T272" s="118">
        <v>46265</v>
      </c>
      <c r="U272" s="99"/>
      <c r="V272" s="99"/>
      <c r="W272" s="99"/>
      <c r="X272" s="301" t="s">
        <v>1302</v>
      </c>
      <c r="Y272" s="13" t="s">
        <v>1303</v>
      </c>
      <c r="Z272" s="308"/>
      <c r="AA272" s="309"/>
      <c r="AB272" s="309"/>
      <c r="AC272" s="309"/>
      <c r="AD272" s="309"/>
      <c r="AE272" s="309"/>
      <c r="AF272" s="13"/>
      <c r="AG272" s="150"/>
      <c r="AH272" s="203"/>
      <c r="AI272" s="46"/>
      <c r="AJ272" s="389" t="s">
        <v>851</v>
      </c>
      <c r="AK272" s="86"/>
      <c r="AL272" s="112" t="s">
        <v>855</v>
      </c>
      <c r="AM272" s="510" t="s">
        <v>1377</v>
      </c>
    </row>
    <row r="273" spans="1:39" s="228" customFormat="1" ht="27.6" hidden="1" customHeight="1">
      <c r="A273" s="509" t="s">
        <v>1351</v>
      </c>
      <c r="B273" s="342"/>
      <c r="C273" s="334" t="s">
        <v>1053</v>
      </c>
      <c r="D273" s="147"/>
      <c r="E273" s="55"/>
      <c r="F273" s="53"/>
      <c r="G273" s="157"/>
      <c r="H273" s="307" t="s">
        <v>716</v>
      </c>
      <c r="I273" s="53"/>
      <c r="J273" s="52"/>
      <c r="K273" s="52"/>
      <c r="L273" s="320"/>
      <c r="M273" s="321"/>
      <c r="N273" s="473"/>
      <c r="O273" s="125"/>
      <c r="P273" s="196"/>
      <c r="Q273" s="227"/>
      <c r="R273" s="118"/>
      <c r="S273" s="118"/>
      <c r="T273" s="118"/>
      <c r="U273" s="99"/>
      <c r="V273" s="99"/>
      <c r="W273" s="99"/>
      <c r="X273" s="13"/>
      <c r="Y273" s="13"/>
      <c r="Z273" s="308"/>
      <c r="AA273" s="309"/>
      <c r="AB273" s="309"/>
      <c r="AC273" s="309"/>
      <c r="AD273" s="309"/>
      <c r="AE273" s="309"/>
      <c r="AF273" s="13"/>
      <c r="AG273" s="278">
        <v>602827</v>
      </c>
      <c r="AH273" s="349"/>
      <c r="AI273" s="46"/>
      <c r="AJ273" s="389" t="s">
        <v>848</v>
      </c>
      <c r="AK273" s="86"/>
      <c r="AL273" s="56"/>
      <c r="AM273" s="56"/>
    </row>
    <row r="274" spans="1:39" s="229" customFormat="1" ht="32.450000000000003" hidden="1" customHeight="1">
      <c r="A274" s="509" t="s">
        <v>1352</v>
      </c>
      <c r="B274" s="342"/>
      <c r="C274" s="334" t="s">
        <v>1053</v>
      </c>
      <c r="D274" s="147"/>
      <c r="E274" s="55"/>
      <c r="F274" s="38"/>
      <c r="G274" s="157"/>
      <c r="H274" s="307" t="s">
        <v>717</v>
      </c>
      <c r="I274" s="38"/>
      <c r="J274" s="13"/>
      <c r="K274" s="13"/>
      <c r="L274" s="444"/>
      <c r="M274" s="321"/>
      <c r="N274" s="472"/>
      <c r="O274" s="99"/>
      <c r="P274" s="189"/>
      <c r="Q274" s="227"/>
      <c r="R274" s="118"/>
      <c r="S274" s="118"/>
      <c r="T274" s="118"/>
      <c r="U274" s="99"/>
      <c r="V274" s="99"/>
      <c r="W274" s="99"/>
      <c r="X274" s="13"/>
      <c r="Y274" s="13"/>
      <c r="Z274" s="308"/>
      <c r="AA274" s="309"/>
      <c r="AB274" s="309"/>
      <c r="AC274" s="309"/>
      <c r="AD274" s="309"/>
      <c r="AE274" s="309"/>
      <c r="AF274" s="13"/>
      <c r="AG274" s="315">
        <v>402711</v>
      </c>
      <c r="AH274" s="91"/>
      <c r="AI274" s="46"/>
      <c r="AJ274" s="389"/>
      <c r="AK274" s="86"/>
      <c r="AL274" s="56"/>
      <c r="AM274" s="56"/>
    </row>
    <row r="275" spans="1:39" s="229" customFormat="1" ht="32.450000000000003" hidden="1" customHeight="1">
      <c r="A275" s="509" t="s">
        <v>1353</v>
      </c>
      <c r="B275" s="342"/>
      <c r="C275" s="334" t="s">
        <v>1053</v>
      </c>
      <c r="D275" s="147"/>
      <c r="E275" s="55"/>
      <c r="F275" s="38"/>
      <c r="G275" s="157"/>
      <c r="H275" s="307" t="s">
        <v>718</v>
      </c>
      <c r="I275" s="38"/>
      <c r="J275" s="13"/>
      <c r="K275" s="13"/>
      <c r="L275" s="444"/>
      <c r="M275" s="321"/>
      <c r="N275" s="472"/>
      <c r="O275" s="99"/>
      <c r="P275" s="189"/>
      <c r="Q275" s="227"/>
      <c r="R275" s="118"/>
      <c r="S275" s="118"/>
      <c r="T275" s="118"/>
      <c r="U275" s="99"/>
      <c r="V275" s="99"/>
      <c r="W275" s="99"/>
      <c r="X275" s="13"/>
      <c r="Y275" s="13"/>
      <c r="Z275" s="308"/>
      <c r="AA275" s="309"/>
      <c r="AB275" s="309"/>
      <c r="AC275" s="309"/>
      <c r="AD275" s="309"/>
      <c r="AE275" s="309"/>
      <c r="AF275" s="13"/>
      <c r="AG275" s="315">
        <v>254463</v>
      </c>
      <c r="AH275" s="91"/>
      <c r="AI275" s="46"/>
      <c r="AJ275" s="389" t="s">
        <v>850</v>
      </c>
      <c r="AK275" s="86"/>
      <c r="AL275" s="56"/>
      <c r="AM275" s="56"/>
    </row>
    <row r="276" spans="1:39" s="229" customFormat="1" ht="32.450000000000003" hidden="1" customHeight="1">
      <c r="A276" s="509" t="s">
        <v>1354</v>
      </c>
      <c r="B276" s="342"/>
      <c r="C276" s="334" t="s">
        <v>1053</v>
      </c>
      <c r="D276" s="147"/>
      <c r="E276" s="55"/>
      <c r="F276" s="38"/>
      <c r="G276" s="157"/>
      <c r="H276" s="307" t="s">
        <v>719</v>
      </c>
      <c r="I276" s="38"/>
      <c r="J276" s="13"/>
      <c r="K276" s="13"/>
      <c r="L276" s="444"/>
      <c r="M276" s="321"/>
      <c r="N276" s="472"/>
      <c r="O276" s="99"/>
      <c r="P276" s="189"/>
      <c r="Q276" s="227"/>
      <c r="R276" s="118"/>
      <c r="S276" s="118"/>
      <c r="T276" s="118"/>
      <c r="U276" s="99"/>
      <c r="V276" s="99"/>
      <c r="W276" s="99"/>
      <c r="X276" s="13"/>
      <c r="Y276" s="13"/>
      <c r="Z276" s="308"/>
      <c r="AA276" s="309"/>
      <c r="AB276" s="309"/>
      <c r="AC276" s="309"/>
      <c r="AD276" s="309"/>
      <c r="AE276" s="309"/>
      <c r="AF276" s="13"/>
      <c r="AG276" s="426">
        <v>601755</v>
      </c>
      <c r="AH276" s="91"/>
      <c r="AI276" s="46"/>
      <c r="AJ276" s="389"/>
      <c r="AK276" s="86"/>
      <c r="AL276" s="56"/>
      <c r="AM276" s="56"/>
    </row>
    <row r="277" spans="1:39" s="229" customFormat="1" ht="32.450000000000003" hidden="1" customHeight="1">
      <c r="A277" s="509" t="s">
        <v>1355</v>
      </c>
      <c r="B277" s="342"/>
      <c r="C277" s="334" t="s">
        <v>1053</v>
      </c>
      <c r="D277" s="147"/>
      <c r="E277" s="55"/>
      <c r="F277" s="38"/>
      <c r="G277" s="157"/>
      <c r="H277" s="307" t="s">
        <v>720</v>
      </c>
      <c r="I277" s="38"/>
      <c r="J277" s="13"/>
      <c r="K277" s="13"/>
      <c r="L277" s="444"/>
      <c r="M277" s="321"/>
      <c r="N277" s="472"/>
      <c r="O277" s="99"/>
      <c r="P277" s="189"/>
      <c r="Q277" s="227"/>
      <c r="R277" s="118"/>
      <c r="S277" s="118"/>
      <c r="T277" s="118"/>
      <c r="U277" s="99"/>
      <c r="V277" s="99"/>
      <c r="W277" s="99"/>
      <c r="X277" s="13"/>
      <c r="Y277" s="13"/>
      <c r="Z277" s="308"/>
      <c r="AA277" s="310"/>
      <c r="AB277" s="311"/>
      <c r="AC277" s="311"/>
      <c r="AD277" s="311"/>
      <c r="AE277" s="311"/>
      <c r="AF277" s="310"/>
      <c r="AG277" s="426">
        <v>4240</v>
      </c>
      <c r="AH277" s="91"/>
      <c r="AI277" s="46"/>
      <c r="AJ277" s="389"/>
      <c r="AK277" s="86"/>
      <c r="AL277" s="61"/>
      <c r="AM277" s="61"/>
    </row>
    <row r="278" spans="1:39" s="229" customFormat="1" ht="32.450000000000003" hidden="1" customHeight="1">
      <c r="A278" s="509" t="s">
        <v>1356</v>
      </c>
      <c r="B278" s="342"/>
      <c r="C278" s="334" t="s">
        <v>1053</v>
      </c>
      <c r="D278" s="147"/>
      <c r="E278" s="55"/>
      <c r="F278" s="38"/>
      <c r="G278" s="157"/>
      <c r="H278" s="307" t="s">
        <v>721</v>
      </c>
      <c r="I278" s="38"/>
      <c r="J278" s="13"/>
      <c r="K278" s="13"/>
      <c r="L278" s="444"/>
      <c r="M278" s="321"/>
      <c r="N278" s="472"/>
      <c r="O278" s="99"/>
      <c r="P278" s="189"/>
      <c r="Q278" s="227"/>
      <c r="R278" s="118"/>
      <c r="S278" s="118"/>
      <c r="T278" s="118"/>
      <c r="U278" s="99"/>
      <c r="V278" s="99"/>
      <c r="W278" s="99"/>
      <c r="X278" s="13"/>
      <c r="Y278" s="13"/>
      <c r="Z278" s="308"/>
      <c r="AA278" s="310"/>
      <c r="AB278" s="311"/>
      <c r="AC278" s="311"/>
      <c r="AD278" s="311"/>
      <c r="AE278" s="311"/>
      <c r="AF278" s="310"/>
      <c r="AG278" s="426">
        <v>486666</v>
      </c>
      <c r="AH278" s="91"/>
      <c r="AI278" s="46"/>
      <c r="AJ278" s="389"/>
      <c r="AK278" s="86"/>
      <c r="AL278" s="56"/>
      <c r="AM278" s="56"/>
    </row>
    <row r="279" spans="1:39" s="229" customFormat="1" ht="32.450000000000003" hidden="1" customHeight="1">
      <c r="A279" s="509" t="s">
        <v>1357</v>
      </c>
      <c r="B279" s="342"/>
      <c r="C279" s="334" t="s">
        <v>1053</v>
      </c>
      <c r="D279" s="147"/>
      <c r="E279" s="55"/>
      <c r="F279" s="38"/>
      <c r="G279" s="157"/>
      <c r="H279" s="307" t="s">
        <v>722</v>
      </c>
      <c r="I279" s="38"/>
      <c r="J279" s="13"/>
      <c r="K279" s="13"/>
      <c r="L279" s="444"/>
      <c r="M279" s="321"/>
      <c r="N279" s="472"/>
      <c r="O279" s="99"/>
      <c r="P279" s="189"/>
      <c r="Q279" s="227"/>
      <c r="R279" s="118"/>
      <c r="S279" s="118"/>
      <c r="T279" s="118"/>
      <c r="U279" s="99"/>
      <c r="V279" s="99"/>
      <c r="W279" s="99"/>
      <c r="X279" s="13"/>
      <c r="Y279" s="13"/>
      <c r="Z279" s="308"/>
      <c r="AA279" s="312"/>
      <c r="AB279" s="312"/>
      <c r="AC279" s="312"/>
      <c r="AD279" s="312"/>
      <c r="AE279" s="312"/>
      <c r="AF279" s="42"/>
      <c r="AG279" s="315">
        <v>485515</v>
      </c>
      <c r="AH279" s="91"/>
      <c r="AI279" s="46"/>
      <c r="AJ279" s="389"/>
      <c r="AK279" s="86"/>
      <c r="AL279" s="61"/>
      <c r="AM279" s="61"/>
    </row>
    <row r="280" spans="1:39" s="229" customFormat="1" ht="32.450000000000003" hidden="1" customHeight="1">
      <c r="A280" s="509" t="s">
        <v>1358</v>
      </c>
      <c r="B280" s="342"/>
      <c r="C280" s="334" t="s">
        <v>1053</v>
      </c>
      <c r="D280" s="147"/>
      <c r="E280" s="55"/>
      <c r="F280" s="38"/>
      <c r="G280" s="157"/>
      <c r="H280" s="307" t="s">
        <v>723</v>
      </c>
      <c r="I280" s="38"/>
      <c r="J280" s="13"/>
      <c r="K280" s="13"/>
      <c r="L280" s="444"/>
      <c r="M280" s="321"/>
      <c r="N280" s="472"/>
      <c r="O280" s="99"/>
      <c r="P280" s="189"/>
      <c r="Q280" s="227"/>
      <c r="R280" s="118"/>
      <c r="S280" s="118"/>
      <c r="T280" s="118"/>
      <c r="U280" s="99"/>
      <c r="V280" s="99"/>
      <c r="W280" s="99"/>
      <c r="X280" s="13"/>
      <c r="Y280" s="13"/>
      <c r="Z280" s="308"/>
      <c r="AA280" s="309"/>
      <c r="AB280" s="309"/>
      <c r="AC280" s="309"/>
      <c r="AD280" s="309"/>
      <c r="AE280" s="309"/>
      <c r="AF280" s="13"/>
      <c r="AG280" s="315">
        <v>130770</v>
      </c>
      <c r="AH280" s="91"/>
      <c r="AI280" s="46"/>
      <c r="AJ280" s="389"/>
      <c r="AK280" s="86"/>
      <c r="AL280" s="61"/>
      <c r="AM280" s="61"/>
    </row>
    <row r="281" spans="1:39" s="229" customFormat="1" ht="32.450000000000003" hidden="1" customHeight="1">
      <c r="A281" s="509" t="s">
        <v>1359</v>
      </c>
      <c r="B281" s="342"/>
      <c r="C281" s="334" t="s">
        <v>1053</v>
      </c>
      <c r="D281" s="147"/>
      <c r="E281" s="55"/>
      <c r="F281" s="38"/>
      <c r="G281" s="157"/>
      <c r="H281" s="307" t="s">
        <v>1383</v>
      </c>
      <c r="I281" s="38"/>
      <c r="J281" s="13"/>
      <c r="K281" s="13"/>
      <c r="L281" s="444"/>
      <c r="M281" s="321"/>
      <c r="N281" s="472"/>
      <c r="O281" s="99"/>
      <c r="P281" s="189"/>
      <c r="Q281" s="227"/>
      <c r="R281" s="118"/>
      <c r="S281" s="118"/>
      <c r="T281" s="118"/>
      <c r="U281" s="99"/>
      <c r="V281" s="99"/>
      <c r="W281" s="99"/>
      <c r="X281" s="13"/>
      <c r="Y281" s="13"/>
      <c r="Z281" s="308"/>
      <c r="AA281" s="309"/>
      <c r="AB281" s="309"/>
      <c r="AC281" s="309"/>
      <c r="AD281" s="309"/>
      <c r="AE281" s="309"/>
      <c r="AF281" s="13"/>
      <c r="AG281" s="315">
        <v>479238</v>
      </c>
      <c r="AH281" s="91"/>
      <c r="AI281" s="46"/>
      <c r="AJ281" s="389" t="s">
        <v>846</v>
      </c>
      <c r="AK281" s="86"/>
      <c r="AL281" s="61"/>
      <c r="AM281" s="61"/>
    </row>
    <row r="282" spans="1:39" s="229" customFormat="1" ht="32.450000000000003" hidden="1" customHeight="1">
      <c r="A282" s="509" t="s">
        <v>1360</v>
      </c>
      <c r="B282" s="342"/>
      <c r="C282" s="334" t="s">
        <v>1053</v>
      </c>
      <c r="D282" s="147"/>
      <c r="E282" s="55"/>
      <c r="F282" s="38"/>
      <c r="G282" s="157"/>
      <c r="H282" s="307" t="s">
        <v>724</v>
      </c>
      <c r="I282" s="38"/>
      <c r="J282" s="13"/>
      <c r="K282" s="13"/>
      <c r="L282" s="444"/>
      <c r="M282" s="321"/>
      <c r="N282" s="472"/>
      <c r="O282" s="99"/>
      <c r="P282" s="189"/>
      <c r="Q282" s="227"/>
      <c r="R282" s="118"/>
      <c r="S282" s="118"/>
      <c r="T282" s="118"/>
      <c r="U282" s="99"/>
      <c r="V282" s="99"/>
      <c r="W282" s="99"/>
      <c r="X282" s="13"/>
      <c r="Y282" s="13"/>
      <c r="Z282" s="308"/>
      <c r="AA282" s="309"/>
      <c r="AB282" s="309"/>
      <c r="AC282" s="309"/>
      <c r="AD282" s="309"/>
      <c r="AE282" s="309"/>
      <c r="AF282" s="13"/>
      <c r="AG282" s="315">
        <v>456400</v>
      </c>
      <c r="AH282" s="91"/>
      <c r="AI282" s="46"/>
      <c r="AJ282" s="389"/>
      <c r="AK282" s="86"/>
      <c r="AL282" s="56"/>
      <c r="AM282" s="56"/>
    </row>
    <row r="283" spans="1:39" s="229" customFormat="1" ht="32.450000000000003" hidden="1" customHeight="1">
      <c r="A283" s="509" t="s">
        <v>1361</v>
      </c>
      <c r="B283" s="342"/>
      <c r="C283" s="334" t="s">
        <v>1053</v>
      </c>
      <c r="D283" s="147"/>
      <c r="E283" s="55"/>
      <c r="F283" s="38"/>
      <c r="G283" s="157"/>
      <c r="H283" s="307" t="s">
        <v>725</v>
      </c>
      <c r="I283" s="38"/>
      <c r="J283" s="13"/>
      <c r="K283" s="13"/>
      <c r="L283" s="444"/>
      <c r="M283" s="321"/>
      <c r="N283" s="472"/>
      <c r="O283" s="99"/>
      <c r="P283" s="189"/>
      <c r="Q283" s="99"/>
      <c r="R283" s="118"/>
      <c r="S283" s="118"/>
      <c r="T283" s="118"/>
      <c r="U283" s="99"/>
      <c r="V283" s="55"/>
      <c r="W283" s="55"/>
      <c r="X283" s="13"/>
      <c r="Y283" s="13"/>
      <c r="Z283" s="309"/>
      <c r="AA283" s="13"/>
      <c r="AB283" s="309"/>
      <c r="AC283" s="309"/>
      <c r="AD283" s="309"/>
      <c r="AE283" s="309"/>
      <c r="AF283" s="13"/>
      <c r="AG283" s="315">
        <v>601933</v>
      </c>
      <c r="AH283" s="91"/>
      <c r="AI283" s="46"/>
      <c r="AJ283" s="389"/>
      <c r="AK283" s="86"/>
      <c r="AL283" s="56"/>
      <c r="AM283" s="56"/>
    </row>
    <row r="284" spans="1:39" s="229" customFormat="1" ht="25.15" hidden="1" customHeight="1">
      <c r="A284" s="509" t="s">
        <v>1362</v>
      </c>
      <c r="B284" s="342"/>
      <c r="C284" s="334" t="s">
        <v>1053</v>
      </c>
      <c r="D284" s="147"/>
      <c r="E284" s="55"/>
      <c r="F284" s="38"/>
      <c r="G284" s="157"/>
      <c r="H284" s="307" t="s">
        <v>726</v>
      </c>
      <c r="I284" s="38"/>
      <c r="J284" s="13"/>
      <c r="K284" s="13"/>
      <c r="L284" s="444"/>
      <c r="M284" s="321"/>
      <c r="N284" s="472"/>
      <c r="O284" s="99"/>
      <c r="P284" s="189"/>
      <c r="Q284" s="227"/>
      <c r="R284" s="118"/>
      <c r="S284" s="118"/>
      <c r="T284" s="118"/>
      <c r="U284" s="99"/>
      <c r="V284" s="99"/>
      <c r="W284" s="99"/>
      <c r="X284" s="13"/>
      <c r="Y284" s="13"/>
      <c r="Z284" s="313"/>
      <c r="AA284" s="19"/>
      <c r="AB284" s="314"/>
      <c r="AC284" s="314"/>
      <c r="AD284" s="314"/>
      <c r="AE284" s="314"/>
      <c r="AF284" s="154"/>
      <c r="AG284" s="315">
        <v>483028</v>
      </c>
      <c r="AH284" s="91"/>
      <c r="AI284" s="46"/>
      <c r="AJ284" s="389" t="s">
        <v>854</v>
      </c>
      <c r="AK284" s="86"/>
      <c r="AL284" s="56" t="s">
        <v>1378</v>
      </c>
      <c r="AM284" s="56"/>
    </row>
    <row r="285" spans="1:39" s="229" customFormat="1" ht="32.450000000000003" hidden="1" customHeight="1">
      <c r="A285" s="534" t="s">
        <v>699</v>
      </c>
      <c r="B285" s="99"/>
      <c r="C285" s="334" t="s">
        <v>1053</v>
      </c>
      <c r="D285" s="147"/>
      <c r="E285" s="55"/>
      <c r="F285" s="38"/>
      <c r="G285" s="157"/>
      <c r="H285" s="307" t="s">
        <v>727</v>
      </c>
      <c r="I285" s="38"/>
      <c r="J285" s="13"/>
      <c r="K285" s="13"/>
      <c r="L285" s="444"/>
      <c r="M285" s="321"/>
      <c r="N285" s="472"/>
      <c r="O285" s="99"/>
      <c r="P285" s="189"/>
      <c r="Q285" s="99"/>
      <c r="R285" s="118"/>
      <c r="S285" s="118"/>
      <c r="T285" s="118"/>
      <c r="U285" s="99"/>
      <c r="V285" s="99"/>
      <c r="W285" s="99"/>
      <c r="X285" s="13"/>
      <c r="Y285" s="13"/>
      <c r="Z285" s="19"/>
      <c r="AA285" s="19"/>
      <c r="AB285" s="314"/>
      <c r="AC285" s="314"/>
      <c r="AD285" s="314"/>
      <c r="AE285" s="314"/>
      <c r="AF285" s="345"/>
      <c r="AG285" s="315">
        <v>284222</v>
      </c>
      <c r="AH285" s="91"/>
      <c r="AI285" s="46"/>
      <c r="AJ285" s="389" t="s">
        <v>856</v>
      </c>
      <c r="AK285" s="86"/>
      <c r="AL285" s="56"/>
      <c r="AM285" s="56"/>
    </row>
    <row r="286" spans="1:39" s="229" customFormat="1" ht="32.450000000000003" hidden="1" customHeight="1">
      <c r="A286" s="534" t="s">
        <v>700</v>
      </c>
      <c r="B286" s="99"/>
      <c r="C286" s="334" t="s">
        <v>1053</v>
      </c>
      <c r="D286" s="147"/>
      <c r="E286" s="55"/>
      <c r="F286" s="38"/>
      <c r="G286" s="157"/>
      <c r="H286" s="307" t="s">
        <v>728</v>
      </c>
      <c r="I286" s="38"/>
      <c r="J286" s="13"/>
      <c r="K286" s="13"/>
      <c r="L286" s="444"/>
      <c r="M286" s="321"/>
      <c r="N286" s="472"/>
      <c r="O286" s="99"/>
      <c r="P286" s="189"/>
      <c r="Q286" s="99"/>
      <c r="R286" s="118"/>
      <c r="S286" s="118"/>
      <c r="T286" s="118"/>
      <c r="U286" s="99"/>
      <c r="V286" s="99"/>
      <c r="W286" s="99"/>
      <c r="X286" s="13"/>
      <c r="Y286" s="13"/>
      <c r="Z286" s="19"/>
      <c r="AA286" s="19"/>
      <c r="AB286" s="314"/>
      <c r="AC286" s="314"/>
      <c r="AD286" s="314"/>
      <c r="AE286" s="314"/>
      <c r="AF286" s="345"/>
      <c r="AG286" s="315">
        <v>476987</v>
      </c>
      <c r="AH286" s="91"/>
      <c r="AI286" s="46"/>
      <c r="AJ286" s="389" t="s">
        <v>856</v>
      </c>
      <c r="AK286" s="86"/>
      <c r="AL286" s="56"/>
      <c r="AM286" s="56"/>
    </row>
    <row r="287" spans="1:39" s="229" customFormat="1" ht="32.450000000000003" hidden="1" customHeight="1">
      <c r="A287" s="534" t="s">
        <v>701</v>
      </c>
      <c r="B287" s="99"/>
      <c r="C287" s="334" t="s">
        <v>1053</v>
      </c>
      <c r="D287" s="147"/>
      <c r="E287" s="55"/>
      <c r="F287" s="38"/>
      <c r="G287" s="157"/>
      <c r="H287" s="307" t="s">
        <v>729</v>
      </c>
      <c r="I287" s="38"/>
      <c r="J287" s="13"/>
      <c r="K287" s="13"/>
      <c r="L287" s="444"/>
      <c r="M287" s="321"/>
      <c r="N287" s="472"/>
      <c r="O287" s="99"/>
      <c r="P287" s="189"/>
      <c r="Q287" s="99"/>
      <c r="R287" s="118"/>
      <c r="S287" s="118"/>
      <c r="T287" s="118"/>
      <c r="U287" s="99"/>
      <c r="V287" s="99"/>
      <c r="W287" s="99"/>
      <c r="X287" s="13"/>
      <c r="Y287" s="13"/>
      <c r="Z287" s="19"/>
      <c r="AA287" s="19"/>
      <c r="AB287" s="314"/>
      <c r="AC287" s="314"/>
      <c r="AD287" s="314"/>
      <c r="AE287" s="314"/>
      <c r="AF287" s="345"/>
      <c r="AG287" s="315">
        <v>301258</v>
      </c>
      <c r="AH287" s="91"/>
      <c r="AI287" s="46"/>
      <c r="AJ287" s="389"/>
      <c r="AK287" s="86"/>
      <c r="AL287" s="56"/>
      <c r="AM287" s="56"/>
    </row>
    <row r="288" spans="1:39" s="229" customFormat="1" ht="32.450000000000003" hidden="1" customHeight="1">
      <c r="A288" s="534" t="s">
        <v>702</v>
      </c>
      <c r="B288" s="99"/>
      <c r="C288" s="334" t="s">
        <v>1053</v>
      </c>
      <c r="D288" s="147"/>
      <c r="E288" s="55"/>
      <c r="F288" s="38"/>
      <c r="G288" s="157"/>
      <c r="H288" s="307" t="s">
        <v>730</v>
      </c>
      <c r="I288" s="38"/>
      <c r="J288" s="13"/>
      <c r="K288" s="13"/>
      <c r="L288" s="444"/>
      <c r="M288" s="321"/>
      <c r="N288" s="472"/>
      <c r="O288" s="99"/>
      <c r="P288" s="189"/>
      <c r="Q288" s="99"/>
      <c r="R288" s="118"/>
      <c r="S288" s="118"/>
      <c r="T288" s="118"/>
      <c r="U288" s="99"/>
      <c r="V288" s="99"/>
      <c r="W288" s="99"/>
      <c r="X288" s="13"/>
      <c r="Y288" s="13"/>
      <c r="Z288" s="19"/>
      <c r="AA288" s="19"/>
      <c r="AB288" s="314"/>
      <c r="AC288" s="314"/>
      <c r="AD288" s="314"/>
      <c r="AE288" s="314"/>
      <c r="AF288" s="345"/>
      <c r="AG288" s="315">
        <v>292383</v>
      </c>
      <c r="AH288" s="91"/>
      <c r="AI288" s="46"/>
      <c r="AJ288" s="389"/>
      <c r="AK288" s="86"/>
      <c r="AL288" s="56" t="s">
        <v>1381</v>
      </c>
      <c r="AM288" s="56"/>
    </row>
    <row r="289" spans="1:39" s="229" customFormat="1" ht="32.450000000000003" hidden="1" customHeight="1">
      <c r="A289" s="534" t="s">
        <v>703</v>
      </c>
      <c r="B289" s="99"/>
      <c r="C289" s="334" t="s">
        <v>1053</v>
      </c>
      <c r="D289" s="147"/>
      <c r="E289" s="55"/>
      <c r="F289" s="38"/>
      <c r="G289" s="157"/>
      <c r="H289" s="307" t="s">
        <v>731</v>
      </c>
      <c r="I289" s="38"/>
      <c r="J289" s="13"/>
      <c r="K289" s="13"/>
      <c r="L289" s="444"/>
      <c r="M289" s="321"/>
      <c r="N289" s="472"/>
      <c r="O289" s="99"/>
      <c r="P289" s="189"/>
      <c r="Q289" s="99"/>
      <c r="R289" s="118"/>
      <c r="S289" s="118"/>
      <c r="T289" s="118"/>
      <c r="U289" s="99"/>
      <c r="V289" s="99"/>
      <c r="W289" s="99"/>
      <c r="X289" s="13"/>
      <c r="Y289" s="13"/>
      <c r="Z289" s="19"/>
      <c r="AA289" s="19"/>
      <c r="AB289" s="314"/>
      <c r="AC289" s="314"/>
      <c r="AD289" s="314"/>
      <c r="AE289" s="314"/>
      <c r="AF289" s="345"/>
      <c r="AG289" s="315">
        <v>296230</v>
      </c>
      <c r="AH289" s="91"/>
      <c r="AI289" s="46"/>
      <c r="AJ289" s="389" t="s">
        <v>844</v>
      </c>
      <c r="AK289" s="86"/>
      <c r="AL289" s="61"/>
      <c r="AM289" s="61"/>
    </row>
    <row r="290" spans="1:39" s="229" customFormat="1" ht="32.450000000000003" hidden="1" customHeight="1">
      <c r="A290" s="534" t="s">
        <v>704</v>
      </c>
      <c r="B290" s="99"/>
      <c r="C290" s="334" t="s">
        <v>1053</v>
      </c>
      <c r="D290" s="147"/>
      <c r="E290" s="55"/>
      <c r="F290" s="38"/>
      <c r="G290" s="157"/>
      <c r="H290" s="307" t="s">
        <v>742</v>
      </c>
      <c r="I290" s="38"/>
      <c r="J290" s="13"/>
      <c r="K290" s="13"/>
      <c r="L290" s="444"/>
      <c r="M290" s="321"/>
      <c r="N290" s="472"/>
      <c r="O290" s="99"/>
      <c r="P290" s="189"/>
      <c r="Q290" s="99"/>
      <c r="R290" s="118"/>
      <c r="S290" s="118"/>
      <c r="T290" s="118"/>
      <c r="U290" s="99"/>
      <c r="V290" s="99"/>
      <c r="W290" s="99"/>
      <c r="X290" s="13"/>
      <c r="Y290" s="13"/>
      <c r="Z290" s="19"/>
      <c r="AA290" s="19"/>
      <c r="AB290" s="314"/>
      <c r="AC290" s="314"/>
      <c r="AD290" s="314"/>
      <c r="AE290" s="314"/>
      <c r="AF290" s="345"/>
      <c r="AG290" s="315">
        <v>603811</v>
      </c>
      <c r="AH290" s="91"/>
      <c r="AI290" s="46"/>
      <c r="AJ290" s="389"/>
      <c r="AK290" s="86"/>
      <c r="AL290" s="56" t="s">
        <v>1380</v>
      </c>
      <c r="AM290" s="56"/>
    </row>
    <row r="291" spans="1:39" s="229" customFormat="1" ht="32.450000000000003" hidden="1" customHeight="1">
      <c r="A291" s="534" t="s">
        <v>705</v>
      </c>
      <c r="B291" s="99"/>
      <c r="C291" s="334" t="s">
        <v>1053</v>
      </c>
      <c r="D291" s="147"/>
      <c r="E291" s="55"/>
      <c r="F291" s="38"/>
      <c r="G291" s="157"/>
      <c r="H291" s="307" t="s">
        <v>732</v>
      </c>
      <c r="I291" s="38"/>
      <c r="J291" s="13"/>
      <c r="K291" s="13"/>
      <c r="L291" s="444"/>
      <c r="M291" s="321"/>
      <c r="N291" s="472"/>
      <c r="O291" s="99"/>
      <c r="P291" s="189"/>
      <c r="Q291" s="99"/>
      <c r="R291" s="118"/>
      <c r="S291" s="118"/>
      <c r="T291" s="118"/>
      <c r="U291" s="99"/>
      <c r="V291" s="99"/>
      <c r="W291" s="99"/>
      <c r="X291" s="13"/>
      <c r="Y291" s="13"/>
      <c r="Z291" s="19"/>
      <c r="AA291" s="19"/>
      <c r="AB291" s="314"/>
      <c r="AC291" s="314"/>
      <c r="AD291" s="314"/>
      <c r="AE291" s="314"/>
      <c r="AF291" s="345"/>
      <c r="AG291" s="315">
        <v>451980</v>
      </c>
      <c r="AH291" s="91"/>
      <c r="AI291" s="46"/>
      <c r="AJ291" s="389" t="s">
        <v>852</v>
      </c>
      <c r="AK291" s="86"/>
      <c r="AL291" s="56" t="s">
        <v>1379</v>
      </c>
      <c r="AM291" s="56"/>
    </row>
    <row r="292" spans="1:39" s="229" customFormat="1" ht="32.450000000000003" hidden="1" customHeight="1">
      <c r="A292" s="534" t="s">
        <v>706</v>
      </c>
      <c r="B292" s="99"/>
      <c r="C292" s="334" t="s">
        <v>1053</v>
      </c>
      <c r="D292" s="147"/>
      <c r="E292" s="55"/>
      <c r="F292" s="38"/>
      <c r="G292" s="157"/>
      <c r="H292" s="307" t="s">
        <v>733</v>
      </c>
      <c r="I292" s="38"/>
      <c r="J292" s="13"/>
      <c r="K292" s="13"/>
      <c r="L292" s="444"/>
      <c r="M292" s="321"/>
      <c r="N292" s="472"/>
      <c r="O292" s="99"/>
      <c r="P292" s="189"/>
      <c r="Q292" s="99"/>
      <c r="R292" s="118"/>
      <c r="S292" s="118"/>
      <c r="T292" s="118"/>
      <c r="U292" s="99"/>
      <c r="V292" s="99"/>
      <c r="W292" s="99"/>
      <c r="X292" s="13"/>
      <c r="Y292" s="13"/>
      <c r="Z292" s="19"/>
      <c r="AA292" s="19"/>
      <c r="AB292" s="314"/>
      <c r="AC292" s="314"/>
      <c r="AD292" s="314"/>
      <c r="AE292" s="314"/>
      <c r="AF292" s="345"/>
      <c r="AG292" s="315">
        <v>408686</v>
      </c>
      <c r="AH292" s="91"/>
      <c r="AI292" s="46"/>
      <c r="AJ292" s="389"/>
      <c r="AK292" s="86"/>
      <c r="AL292" s="56"/>
      <c r="AM292" s="56"/>
    </row>
    <row r="293" spans="1:39" s="229" customFormat="1" ht="32.450000000000003" hidden="1" customHeight="1">
      <c r="A293" s="534" t="s">
        <v>707</v>
      </c>
      <c r="B293" s="99"/>
      <c r="C293" s="334" t="s">
        <v>1053</v>
      </c>
      <c r="D293" s="147"/>
      <c r="E293" s="55"/>
      <c r="F293" s="38"/>
      <c r="G293" s="157"/>
      <c r="H293" s="307" t="s">
        <v>734</v>
      </c>
      <c r="I293" s="38"/>
      <c r="J293" s="13"/>
      <c r="K293" s="13"/>
      <c r="L293" s="444"/>
      <c r="M293" s="321"/>
      <c r="N293" s="472"/>
      <c r="O293" s="99"/>
      <c r="P293" s="189"/>
      <c r="Q293" s="99"/>
      <c r="R293" s="118"/>
      <c r="S293" s="118"/>
      <c r="T293" s="118"/>
      <c r="U293" s="99"/>
      <c r="V293" s="99"/>
      <c r="W293" s="99"/>
      <c r="X293" s="13"/>
      <c r="Y293" s="13"/>
      <c r="Z293" s="19"/>
      <c r="AA293" s="19"/>
      <c r="AB293" s="314"/>
      <c r="AC293" s="314"/>
      <c r="AD293" s="314"/>
      <c r="AE293" s="314"/>
      <c r="AF293" s="345"/>
      <c r="AG293" s="315">
        <v>408686</v>
      </c>
      <c r="AH293" s="91"/>
      <c r="AI293" s="46"/>
      <c r="AJ293" s="389"/>
      <c r="AK293" s="86"/>
      <c r="AL293" s="56"/>
      <c r="AM293" s="56"/>
    </row>
    <row r="294" spans="1:39" s="229" customFormat="1" ht="32.450000000000003" hidden="1" customHeight="1">
      <c r="A294" s="534" t="s">
        <v>708</v>
      </c>
      <c r="B294" s="99"/>
      <c r="C294" s="334" t="s">
        <v>1053</v>
      </c>
      <c r="D294" s="147"/>
      <c r="E294" s="55"/>
      <c r="F294" s="38"/>
      <c r="G294" s="157"/>
      <c r="H294" s="307" t="s">
        <v>735</v>
      </c>
      <c r="I294" s="38"/>
      <c r="J294" s="13"/>
      <c r="K294" s="13"/>
      <c r="L294" s="444"/>
      <c r="M294" s="321"/>
      <c r="N294" s="472"/>
      <c r="O294" s="99"/>
      <c r="P294" s="189"/>
      <c r="Q294" s="99"/>
      <c r="R294" s="118"/>
      <c r="S294" s="118"/>
      <c r="T294" s="118"/>
      <c r="U294" s="99"/>
      <c r="V294" s="99"/>
      <c r="W294" s="99"/>
      <c r="X294" s="13"/>
      <c r="Y294" s="13"/>
      <c r="Z294" s="19"/>
      <c r="AA294" s="19"/>
      <c r="AB294" s="314"/>
      <c r="AC294" s="314"/>
      <c r="AD294" s="314"/>
      <c r="AE294" s="314"/>
      <c r="AF294" s="345"/>
      <c r="AG294" s="315">
        <v>456817</v>
      </c>
      <c r="AH294" s="91"/>
      <c r="AI294" s="46"/>
      <c r="AJ294" s="389"/>
      <c r="AK294" s="86"/>
      <c r="AL294" s="56"/>
      <c r="AM294" s="56"/>
    </row>
    <row r="295" spans="1:39" s="229" customFormat="1" ht="32.450000000000003" hidden="1" customHeight="1">
      <c r="A295" s="534" t="s">
        <v>709</v>
      </c>
      <c r="B295" s="99"/>
      <c r="C295" s="334" t="s">
        <v>1053</v>
      </c>
      <c r="D295" s="147"/>
      <c r="E295" s="55"/>
      <c r="F295" s="38"/>
      <c r="G295" s="157"/>
      <c r="H295" s="307" t="s">
        <v>736</v>
      </c>
      <c r="I295" s="38"/>
      <c r="J295" s="13"/>
      <c r="K295" s="13"/>
      <c r="L295" s="444"/>
      <c r="M295" s="321"/>
      <c r="N295" s="472"/>
      <c r="O295" s="99"/>
      <c r="P295" s="189"/>
      <c r="Q295" s="99"/>
      <c r="R295" s="118"/>
      <c r="S295" s="118"/>
      <c r="T295" s="118"/>
      <c r="U295" s="99"/>
      <c r="V295" s="99"/>
      <c r="W295" s="99"/>
      <c r="X295" s="13"/>
      <c r="Y295" s="13"/>
      <c r="Z295" s="19"/>
      <c r="AA295" s="19"/>
      <c r="AB295" s="314"/>
      <c r="AC295" s="314"/>
      <c r="AD295" s="314"/>
      <c r="AE295" s="314"/>
      <c r="AF295" s="345"/>
      <c r="AG295" s="315">
        <v>283654</v>
      </c>
      <c r="AH295" s="91"/>
      <c r="AI295" s="46"/>
      <c r="AJ295" s="389"/>
      <c r="AK295" s="86"/>
      <c r="AL295" s="56"/>
      <c r="AM295" s="56"/>
    </row>
    <row r="296" spans="1:39" s="229" customFormat="1" ht="32.450000000000003" hidden="1" customHeight="1">
      <c r="A296" s="534" t="s">
        <v>710</v>
      </c>
      <c r="B296" s="99"/>
      <c r="C296" s="334" t="s">
        <v>1053</v>
      </c>
      <c r="D296" s="147"/>
      <c r="E296" s="55"/>
      <c r="F296" s="38"/>
      <c r="G296" s="157"/>
      <c r="H296" s="307" t="s">
        <v>737</v>
      </c>
      <c r="I296" s="38"/>
      <c r="J296" s="13"/>
      <c r="K296" s="13"/>
      <c r="L296" s="444"/>
      <c r="M296" s="321"/>
      <c r="N296" s="472"/>
      <c r="O296" s="99"/>
      <c r="P296" s="189"/>
      <c r="Q296" s="99"/>
      <c r="R296" s="118"/>
      <c r="S296" s="118"/>
      <c r="T296" s="118"/>
      <c r="U296" s="99"/>
      <c r="V296" s="99"/>
      <c r="W296" s="99"/>
      <c r="X296" s="13"/>
      <c r="Y296" s="13"/>
      <c r="Z296" s="19"/>
      <c r="AA296" s="19"/>
      <c r="AB296" s="285"/>
      <c r="AC296" s="285"/>
      <c r="AD296" s="285"/>
      <c r="AE296" s="285"/>
      <c r="AF296" s="278"/>
      <c r="AG296" s="315">
        <v>452910</v>
      </c>
      <c r="AH296" s="91"/>
      <c r="AI296" s="46"/>
      <c r="AJ296" s="389" t="s">
        <v>856</v>
      </c>
      <c r="AK296" s="86"/>
      <c r="AL296" s="56"/>
      <c r="AM296" s="56"/>
    </row>
    <row r="297" spans="1:39" s="229" customFormat="1" ht="32.450000000000003" hidden="1" customHeight="1">
      <c r="A297" s="534" t="s">
        <v>711</v>
      </c>
      <c r="B297" s="99"/>
      <c r="C297" s="334" t="s">
        <v>1053</v>
      </c>
      <c r="D297" s="147"/>
      <c r="E297" s="55"/>
      <c r="F297" s="38"/>
      <c r="G297" s="157"/>
      <c r="H297" s="14" t="s">
        <v>1384</v>
      </c>
      <c r="I297" s="38"/>
      <c r="J297" s="13"/>
      <c r="K297" s="13"/>
      <c r="L297" s="444"/>
      <c r="M297" s="321"/>
      <c r="N297" s="472"/>
      <c r="O297" s="99"/>
      <c r="P297" s="189"/>
      <c r="Q297" s="99"/>
      <c r="R297" s="118"/>
      <c r="S297" s="118"/>
      <c r="T297" s="118"/>
      <c r="U297" s="99"/>
      <c r="V297" s="99"/>
      <c r="W297" s="99"/>
      <c r="X297" s="13"/>
      <c r="Y297" s="13"/>
      <c r="Z297" s="19"/>
      <c r="AA297" s="19"/>
      <c r="AB297" s="285"/>
      <c r="AC297" s="285"/>
      <c r="AD297" s="285"/>
      <c r="AE297" s="285"/>
      <c r="AF297" s="278"/>
      <c r="AG297" s="315">
        <v>601</v>
      </c>
      <c r="AH297" s="91"/>
      <c r="AI297" s="46"/>
      <c r="AJ297" s="389"/>
      <c r="AK297" s="86"/>
      <c r="AL297" s="47"/>
      <c r="AM297" s="14"/>
    </row>
    <row r="298" spans="1:39" s="229" customFormat="1" ht="32.450000000000003" hidden="1" customHeight="1">
      <c r="A298" s="534" t="s">
        <v>712</v>
      </c>
      <c r="B298" s="99"/>
      <c r="C298" s="334" t="s">
        <v>1053</v>
      </c>
      <c r="D298" s="147"/>
      <c r="E298" s="55"/>
      <c r="F298" s="38"/>
      <c r="G298" s="157"/>
      <c r="H298" s="307" t="s">
        <v>738</v>
      </c>
      <c r="I298" s="38"/>
      <c r="J298" s="13"/>
      <c r="K298" s="13"/>
      <c r="L298" s="444"/>
      <c r="M298" s="321"/>
      <c r="N298" s="472"/>
      <c r="O298" s="99"/>
      <c r="P298" s="189"/>
      <c r="Q298" s="99"/>
      <c r="R298" s="118"/>
      <c r="S298" s="118"/>
      <c r="T298" s="118"/>
      <c r="U298" s="99"/>
      <c r="V298" s="99"/>
      <c r="W298" s="99"/>
      <c r="X298" s="13"/>
      <c r="Y298" s="13"/>
      <c r="Z298" s="19"/>
      <c r="AA298" s="19"/>
      <c r="AB298" s="285"/>
      <c r="AC298" s="285"/>
      <c r="AD298" s="285"/>
      <c r="AE298" s="285"/>
      <c r="AF298" s="278"/>
      <c r="AG298" s="315">
        <v>9404</v>
      </c>
      <c r="AH298" s="91"/>
      <c r="AI298" s="46"/>
      <c r="AJ298" s="389"/>
      <c r="AK298" s="86"/>
      <c r="AL298" s="47"/>
      <c r="AM298" s="14"/>
    </row>
    <row r="299" spans="1:39" s="229" customFormat="1" ht="32.450000000000003" hidden="1" customHeight="1">
      <c r="A299" s="534" t="s">
        <v>713</v>
      </c>
      <c r="B299" s="99"/>
      <c r="C299" s="334" t="s">
        <v>1053</v>
      </c>
      <c r="D299" s="147"/>
      <c r="E299" s="55"/>
      <c r="F299" s="38"/>
      <c r="G299" s="157"/>
      <c r="H299" s="307" t="s">
        <v>739</v>
      </c>
      <c r="I299" s="38"/>
      <c r="J299" s="13"/>
      <c r="K299" s="13"/>
      <c r="L299" s="444"/>
      <c r="M299" s="321"/>
      <c r="N299" s="472"/>
      <c r="O299" s="99"/>
      <c r="P299" s="189"/>
      <c r="Q299" s="99"/>
      <c r="R299" s="118"/>
      <c r="S299" s="118"/>
      <c r="T299" s="118"/>
      <c r="U299" s="99"/>
      <c r="V299" s="99"/>
      <c r="W299" s="99"/>
      <c r="X299" s="13"/>
      <c r="Y299" s="13"/>
      <c r="Z299" s="19"/>
      <c r="AA299" s="19"/>
      <c r="AB299" s="285"/>
      <c r="AC299" s="285"/>
      <c r="AD299" s="285"/>
      <c r="AE299" s="285"/>
      <c r="AF299" s="278"/>
      <c r="AG299" s="315">
        <v>18826</v>
      </c>
      <c r="AH299" s="91"/>
      <c r="AI299" s="46"/>
      <c r="AJ299" s="389"/>
      <c r="AK299" s="86"/>
      <c r="AL299" s="47"/>
      <c r="AM299" s="14"/>
    </row>
    <row r="300" spans="1:39" s="229" customFormat="1" ht="32.450000000000003" hidden="1" customHeight="1">
      <c r="A300" s="534" t="s">
        <v>714</v>
      </c>
      <c r="B300" s="99"/>
      <c r="C300" s="334" t="s">
        <v>1053</v>
      </c>
      <c r="D300" s="147"/>
      <c r="E300" s="55"/>
      <c r="F300" s="38"/>
      <c r="G300" s="157"/>
      <c r="H300" s="307" t="s">
        <v>740</v>
      </c>
      <c r="I300" s="38"/>
      <c r="J300" s="13"/>
      <c r="K300" s="13"/>
      <c r="L300" s="444"/>
      <c r="M300" s="321"/>
      <c r="N300" s="472"/>
      <c r="O300" s="99"/>
      <c r="P300" s="189"/>
      <c r="Q300" s="99"/>
      <c r="R300" s="118"/>
      <c r="S300" s="118"/>
      <c r="T300" s="118"/>
      <c r="U300" s="99"/>
      <c r="V300" s="99"/>
      <c r="W300" s="99"/>
      <c r="X300" s="13"/>
      <c r="Y300" s="13"/>
      <c r="Z300" s="19"/>
      <c r="AA300" s="19"/>
      <c r="AB300" s="285"/>
      <c r="AC300" s="285"/>
      <c r="AD300" s="285"/>
      <c r="AE300" s="285"/>
      <c r="AF300" s="278"/>
      <c r="AG300" s="315">
        <v>13404</v>
      </c>
      <c r="AH300" s="91"/>
      <c r="AI300" s="46"/>
      <c r="AJ300" s="389"/>
      <c r="AK300" s="86"/>
      <c r="AL300" s="47"/>
      <c r="AM300" s="14"/>
    </row>
    <row r="301" spans="1:39" s="229" customFormat="1" ht="32.450000000000003" hidden="1" customHeight="1">
      <c r="A301" s="534" t="s">
        <v>715</v>
      </c>
      <c r="B301" s="99"/>
      <c r="C301" s="334" t="s">
        <v>1053</v>
      </c>
      <c r="D301" s="147"/>
      <c r="E301" s="55"/>
      <c r="F301" s="38"/>
      <c r="G301" s="157"/>
      <c r="H301" s="307" t="s">
        <v>741</v>
      </c>
      <c r="I301" s="38"/>
      <c r="J301" s="13"/>
      <c r="K301" s="13"/>
      <c r="L301" s="444"/>
      <c r="M301" s="321"/>
      <c r="N301" s="472"/>
      <c r="O301" s="99"/>
      <c r="P301" s="189"/>
      <c r="Q301" s="99"/>
      <c r="R301" s="118"/>
      <c r="S301" s="118"/>
      <c r="T301" s="118"/>
      <c r="U301" s="99"/>
      <c r="V301" s="99"/>
      <c r="W301" s="99"/>
      <c r="X301" s="13"/>
      <c r="Y301" s="13"/>
      <c r="Z301" s="19"/>
      <c r="AA301" s="19"/>
      <c r="AB301" s="285"/>
      <c r="AC301" s="285"/>
      <c r="AD301" s="285"/>
      <c r="AE301" s="285"/>
      <c r="AF301" s="278"/>
      <c r="AG301" s="315">
        <v>600919</v>
      </c>
      <c r="AH301" s="91"/>
      <c r="AI301" s="46"/>
      <c r="AJ301" s="389"/>
      <c r="AK301" s="86"/>
      <c r="AL301" s="47"/>
      <c r="AM301" s="14"/>
    </row>
    <row r="302" spans="1:39" s="230" customFormat="1" ht="157.5" hidden="1" customHeight="1">
      <c r="A302" s="197">
        <v>2</v>
      </c>
      <c r="B302" s="99"/>
      <c r="C302" s="334" t="s">
        <v>1053</v>
      </c>
      <c r="D302" s="147"/>
      <c r="E302" s="55"/>
      <c r="F302" s="48"/>
      <c r="G302" s="127" t="s">
        <v>348</v>
      </c>
      <c r="H302" s="89" t="s">
        <v>383</v>
      </c>
      <c r="I302" s="48" t="s">
        <v>744</v>
      </c>
      <c r="J302" s="104">
        <v>14000</v>
      </c>
      <c r="K302" s="95" t="s">
        <v>178</v>
      </c>
      <c r="L302" s="466">
        <v>70070</v>
      </c>
      <c r="M302" s="321"/>
      <c r="N302" s="478">
        <v>70070</v>
      </c>
      <c r="O302" s="126" t="s">
        <v>16</v>
      </c>
      <c r="P302" s="197" t="s">
        <v>7</v>
      </c>
      <c r="Q302" s="99"/>
      <c r="R302" s="118">
        <v>46081</v>
      </c>
      <c r="S302" s="118">
        <v>46112</v>
      </c>
      <c r="T302" s="118">
        <v>46234</v>
      </c>
      <c r="U302" s="99"/>
      <c r="V302" s="99"/>
      <c r="W302" s="99"/>
      <c r="X302" s="301" t="s">
        <v>1302</v>
      </c>
      <c r="Y302" s="150" t="s">
        <v>1322</v>
      </c>
      <c r="Z302" s="19"/>
      <c r="AA302" s="19"/>
      <c r="AB302" s="285"/>
      <c r="AC302" s="285"/>
      <c r="AD302" s="285"/>
      <c r="AE302" s="285"/>
      <c r="AF302" s="278"/>
      <c r="AG302" s="315">
        <v>15549</v>
      </c>
      <c r="AH302" s="91"/>
      <c r="AI302" s="46"/>
      <c r="AJ302" s="389"/>
      <c r="AK302" s="86"/>
      <c r="AL302" s="47"/>
      <c r="AM302" s="14"/>
    </row>
    <row r="303" spans="1:39" s="223" customFormat="1" ht="127.5" hidden="1" customHeight="1">
      <c r="A303" s="189">
        <v>3</v>
      </c>
      <c r="B303" s="99"/>
      <c r="C303" s="334" t="s">
        <v>1053</v>
      </c>
      <c r="D303" s="147"/>
      <c r="E303" s="55"/>
      <c r="F303" s="38"/>
      <c r="G303" s="98" t="s">
        <v>342</v>
      </c>
      <c r="H303" s="14" t="s">
        <v>384</v>
      </c>
      <c r="I303" s="38" t="s">
        <v>1385</v>
      </c>
      <c r="J303" s="13">
        <v>52</v>
      </c>
      <c r="K303" s="13" t="s">
        <v>178</v>
      </c>
      <c r="L303" s="444">
        <v>210000</v>
      </c>
      <c r="M303" s="321"/>
      <c r="N303" s="472">
        <v>210000</v>
      </c>
      <c r="O303" s="99" t="s">
        <v>16</v>
      </c>
      <c r="P303" s="197" t="s">
        <v>7</v>
      </c>
      <c r="Q303" s="99"/>
      <c r="R303" s="118">
        <v>46053</v>
      </c>
      <c r="S303" s="118">
        <v>46112</v>
      </c>
      <c r="T303" s="118">
        <v>46234</v>
      </c>
      <c r="U303" s="99"/>
      <c r="V303" s="99"/>
      <c r="W303" s="99"/>
      <c r="X303" s="301" t="s">
        <v>1302</v>
      </c>
      <c r="Y303" s="13" t="s">
        <v>1308</v>
      </c>
      <c r="Z303" s="19"/>
      <c r="AA303" s="19"/>
      <c r="AB303" s="285"/>
      <c r="AC303" s="285"/>
      <c r="AD303" s="285"/>
      <c r="AE303" s="285"/>
      <c r="AF303" s="278"/>
      <c r="AG303" s="315">
        <v>99830</v>
      </c>
      <c r="AH303" s="91"/>
      <c r="AI303" s="46"/>
      <c r="AJ303" s="389" t="s">
        <v>856</v>
      </c>
      <c r="AK303" s="86"/>
      <c r="AL303" s="47"/>
      <c r="AM303" s="14"/>
    </row>
    <row r="304" spans="1:39" ht="180" hidden="1" customHeight="1">
      <c r="A304" s="326">
        <v>4</v>
      </c>
      <c r="B304" s="99"/>
      <c r="C304" s="334" t="s">
        <v>1053</v>
      </c>
      <c r="D304" s="147"/>
      <c r="E304" s="55"/>
      <c r="F304" s="38"/>
      <c r="G304" s="98" t="s">
        <v>343</v>
      </c>
      <c r="H304" s="14" t="s">
        <v>440</v>
      </c>
      <c r="I304" s="38" t="s">
        <v>1287</v>
      </c>
      <c r="J304" s="13">
        <v>62</v>
      </c>
      <c r="K304" s="13" t="s">
        <v>178</v>
      </c>
      <c r="L304" s="444">
        <v>110000</v>
      </c>
      <c r="M304" s="321"/>
      <c r="N304" s="472">
        <v>110000</v>
      </c>
      <c r="O304" s="99" t="s">
        <v>16</v>
      </c>
      <c r="P304" s="189" t="s">
        <v>66</v>
      </c>
      <c r="Q304" s="99"/>
      <c r="R304" s="118">
        <v>45930</v>
      </c>
      <c r="S304" s="118">
        <v>45961</v>
      </c>
      <c r="T304" s="118">
        <v>46053</v>
      </c>
      <c r="U304" s="99"/>
      <c r="V304" s="99"/>
      <c r="W304" s="99"/>
      <c r="X304" s="301" t="s">
        <v>1302</v>
      </c>
      <c r="Y304" s="13" t="s">
        <v>1308</v>
      </c>
      <c r="Z304" s="19"/>
      <c r="AA304" s="19"/>
      <c r="AB304" s="285"/>
      <c r="AC304" s="285"/>
      <c r="AD304" s="285"/>
      <c r="AE304" s="285"/>
      <c r="AF304" s="278"/>
      <c r="AG304" s="150">
        <v>16657</v>
      </c>
      <c r="AH304" s="202"/>
      <c r="AI304" s="46"/>
      <c r="AJ304" s="389"/>
      <c r="AK304" s="86"/>
      <c r="AL304" s="47" t="s">
        <v>1386</v>
      </c>
      <c r="AM304" s="14"/>
    </row>
    <row r="305" spans="1:39" s="223" customFormat="1" ht="238.9" hidden="1" customHeight="1">
      <c r="A305" s="189">
        <v>5</v>
      </c>
      <c r="B305" s="99"/>
      <c r="C305" s="334" t="s">
        <v>1053</v>
      </c>
      <c r="D305" s="147"/>
      <c r="E305" s="55"/>
      <c r="F305" s="38"/>
      <c r="G305" s="98" t="s">
        <v>346</v>
      </c>
      <c r="H305" s="14" t="s">
        <v>1242</v>
      </c>
      <c r="I305" s="38" t="s">
        <v>347</v>
      </c>
      <c r="J305" s="13">
        <v>1</v>
      </c>
      <c r="K305" s="13" t="s">
        <v>745</v>
      </c>
      <c r="L305" s="444">
        <v>70000</v>
      </c>
      <c r="M305" s="321"/>
      <c r="N305" s="472">
        <v>70000</v>
      </c>
      <c r="O305" s="99" t="s">
        <v>11</v>
      </c>
      <c r="P305" s="189" t="s">
        <v>14</v>
      </c>
      <c r="Q305" s="99"/>
      <c r="R305" s="118">
        <v>46112</v>
      </c>
      <c r="S305" s="118">
        <v>46142</v>
      </c>
      <c r="T305" s="118">
        <v>46203</v>
      </c>
      <c r="U305" s="99"/>
      <c r="V305" s="99"/>
      <c r="W305" s="99"/>
      <c r="X305" s="301" t="s">
        <v>1302</v>
      </c>
      <c r="Y305" s="13" t="s">
        <v>1308</v>
      </c>
      <c r="Z305" s="19"/>
      <c r="AA305" s="281" t="s">
        <v>1206</v>
      </c>
      <c r="AB305" s="285">
        <v>45845</v>
      </c>
      <c r="AC305" s="285">
        <v>46210</v>
      </c>
      <c r="AD305" s="285">
        <v>46211</v>
      </c>
      <c r="AE305" s="285">
        <v>46576</v>
      </c>
      <c r="AF305" s="278"/>
      <c r="AG305" s="150">
        <v>18198</v>
      </c>
      <c r="AH305" s="203"/>
      <c r="AI305" s="46"/>
      <c r="AJ305" s="389"/>
      <c r="AK305" s="86"/>
      <c r="AL305" s="47"/>
      <c r="AM305" s="14"/>
    </row>
    <row r="306" spans="1:39" s="223" customFormat="1" ht="117" hidden="1" customHeight="1">
      <c r="A306" s="189">
        <v>6</v>
      </c>
      <c r="B306" s="99"/>
      <c r="C306" s="334" t="s">
        <v>1053</v>
      </c>
      <c r="D306" s="147"/>
      <c r="E306" s="55"/>
      <c r="F306" s="38"/>
      <c r="G306" s="98" t="s">
        <v>349</v>
      </c>
      <c r="H306" s="14" t="s">
        <v>441</v>
      </c>
      <c r="I306" s="38" t="s">
        <v>442</v>
      </c>
      <c r="J306" s="13">
        <v>7</v>
      </c>
      <c r="K306" s="13" t="s">
        <v>443</v>
      </c>
      <c r="L306" s="444">
        <v>300000</v>
      </c>
      <c r="M306" s="321"/>
      <c r="N306" s="472">
        <v>300000</v>
      </c>
      <c r="O306" s="99" t="s">
        <v>16</v>
      </c>
      <c r="P306" s="189" t="s">
        <v>9</v>
      </c>
      <c r="Q306" s="99"/>
      <c r="R306" s="118">
        <v>45991</v>
      </c>
      <c r="S306" s="118">
        <v>46053</v>
      </c>
      <c r="T306" s="118">
        <v>46234</v>
      </c>
      <c r="U306" s="99"/>
      <c r="V306" s="99"/>
      <c r="W306" s="99"/>
      <c r="X306" s="301" t="s">
        <v>1302</v>
      </c>
      <c r="Y306" s="13" t="s">
        <v>1308</v>
      </c>
      <c r="Z306" s="19"/>
      <c r="AA306" s="19"/>
      <c r="AB306" s="285"/>
      <c r="AC306" s="285"/>
      <c r="AD306" s="285"/>
      <c r="AE306" s="285"/>
      <c r="AF306" s="278"/>
      <c r="AG306" s="150">
        <v>607242</v>
      </c>
      <c r="AH306" s="388"/>
      <c r="AI306" s="305"/>
      <c r="AJ306" s="389"/>
      <c r="AK306" s="86"/>
      <c r="AL306" s="47"/>
      <c r="AM306" s="14"/>
    </row>
    <row r="307" spans="1:39" ht="100.9" hidden="1" customHeight="1">
      <c r="A307" s="326">
        <v>7</v>
      </c>
      <c r="B307" s="99"/>
      <c r="C307" s="334" t="s">
        <v>1053</v>
      </c>
      <c r="D307" s="147"/>
      <c r="E307" s="55"/>
      <c r="F307" s="38"/>
      <c r="G307" s="98" t="s">
        <v>361</v>
      </c>
      <c r="H307" s="14" t="s">
        <v>746</v>
      </c>
      <c r="I307" s="38" t="s">
        <v>747</v>
      </c>
      <c r="J307" s="13">
        <v>1</v>
      </c>
      <c r="K307" s="13" t="s">
        <v>444</v>
      </c>
      <c r="L307" s="467">
        <v>496000</v>
      </c>
      <c r="M307" s="488"/>
      <c r="N307" s="472">
        <v>595000</v>
      </c>
      <c r="O307" s="99" t="s">
        <v>16</v>
      </c>
      <c r="P307" s="189" t="s">
        <v>9</v>
      </c>
      <c r="Q307" s="99"/>
      <c r="R307" s="118">
        <v>45869</v>
      </c>
      <c r="S307" s="118">
        <v>45930</v>
      </c>
      <c r="T307" s="118">
        <v>46112</v>
      </c>
      <c r="U307" s="99"/>
      <c r="V307" s="99"/>
      <c r="W307" s="99"/>
      <c r="X307" s="301" t="s">
        <v>1302</v>
      </c>
      <c r="Y307" s="13" t="s">
        <v>1308</v>
      </c>
      <c r="Z307" s="19"/>
      <c r="AA307" s="19"/>
      <c r="AB307" s="285"/>
      <c r="AC307" s="285"/>
      <c r="AD307" s="285"/>
      <c r="AE307" s="285"/>
      <c r="AF307" s="278"/>
      <c r="AG307" s="150">
        <v>60981</v>
      </c>
      <c r="AH307" s="203"/>
      <c r="AI307" s="46"/>
      <c r="AJ307" s="389"/>
      <c r="AK307" s="86"/>
      <c r="AL307" s="47"/>
      <c r="AM307" s="14" t="s">
        <v>944</v>
      </c>
    </row>
    <row r="308" spans="1:39" s="223" customFormat="1" ht="149.44999999999999" hidden="1" customHeight="1">
      <c r="A308" s="189">
        <v>8</v>
      </c>
      <c r="B308" s="99"/>
      <c r="C308" s="334" t="s">
        <v>1053</v>
      </c>
      <c r="D308" s="147"/>
      <c r="E308" s="55"/>
      <c r="F308" s="38"/>
      <c r="G308" s="98" t="s">
        <v>358</v>
      </c>
      <c r="H308" s="14" t="s">
        <v>385</v>
      </c>
      <c r="I308" s="38" t="s">
        <v>359</v>
      </c>
      <c r="J308" s="13">
        <v>12</v>
      </c>
      <c r="K308" s="13" t="s">
        <v>182</v>
      </c>
      <c r="L308" s="444">
        <v>1127368</v>
      </c>
      <c r="M308" s="321"/>
      <c r="N308" s="472">
        <v>1127368</v>
      </c>
      <c r="O308" s="99" t="s">
        <v>11</v>
      </c>
      <c r="P308" s="189" t="s">
        <v>14</v>
      </c>
      <c r="Q308" s="99"/>
      <c r="R308" s="118">
        <v>46112</v>
      </c>
      <c r="S308" s="118">
        <v>46112</v>
      </c>
      <c r="T308" s="118">
        <v>46173</v>
      </c>
      <c r="U308" s="99"/>
      <c r="V308" s="99"/>
      <c r="W308" s="99"/>
      <c r="X308" s="301" t="s">
        <v>1302</v>
      </c>
      <c r="Y308" s="13" t="s">
        <v>1308</v>
      </c>
      <c r="Z308" s="19"/>
      <c r="AA308" s="281" t="s">
        <v>1207</v>
      </c>
      <c r="AB308" s="285">
        <v>45815</v>
      </c>
      <c r="AC308" s="285">
        <v>46179</v>
      </c>
      <c r="AD308" s="285">
        <v>46180</v>
      </c>
      <c r="AE308" s="285">
        <v>46544</v>
      </c>
      <c r="AF308" s="278"/>
      <c r="AG308" s="150">
        <v>14826</v>
      </c>
      <c r="AH308" s="388"/>
      <c r="AI308" s="305"/>
      <c r="AJ308" s="389"/>
      <c r="AK308" s="86"/>
      <c r="AL308" s="14"/>
      <c r="AM308" s="14"/>
    </row>
    <row r="309" spans="1:39" s="223" customFormat="1" ht="160.9" hidden="1" customHeight="1">
      <c r="A309" s="189">
        <v>9</v>
      </c>
      <c r="B309" s="99"/>
      <c r="C309" s="334" t="s">
        <v>1053</v>
      </c>
      <c r="D309" s="147"/>
      <c r="E309" s="55"/>
      <c r="F309" s="38"/>
      <c r="G309" s="98" t="s">
        <v>354</v>
      </c>
      <c r="H309" s="14" t="s">
        <v>749</v>
      </c>
      <c r="I309" s="38" t="s">
        <v>355</v>
      </c>
      <c r="J309" s="13">
        <v>12</v>
      </c>
      <c r="K309" s="13" t="s">
        <v>750</v>
      </c>
      <c r="L309" s="444">
        <v>550000</v>
      </c>
      <c r="M309" s="321"/>
      <c r="N309" s="472">
        <v>550000</v>
      </c>
      <c r="O309" s="99" t="s">
        <v>11</v>
      </c>
      <c r="P309" s="189" t="s">
        <v>9</v>
      </c>
      <c r="Q309" s="99"/>
      <c r="R309" s="118">
        <v>45747</v>
      </c>
      <c r="S309" s="118">
        <v>45808</v>
      </c>
      <c r="T309" s="118">
        <v>46053</v>
      </c>
      <c r="U309" s="99"/>
      <c r="V309" s="99"/>
      <c r="W309" s="99"/>
      <c r="X309" s="301" t="s">
        <v>1302</v>
      </c>
      <c r="Y309" s="13" t="s">
        <v>1308</v>
      </c>
      <c r="Z309" s="281" t="s">
        <v>1208</v>
      </c>
      <c r="AA309" s="19"/>
      <c r="AB309" s="285"/>
      <c r="AC309" s="285"/>
      <c r="AD309" s="285"/>
      <c r="AE309" s="285"/>
      <c r="AF309" s="278"/>
      <c r="AG309" s="150">
        <v>27421</v>
      </c>
      <c r="AH309" s="388"/>
      <c r="AI309" s="305"/>
      <c r="AJ309" s="389"/>
      <c r="AK309" s="86"/>
      <c r="AL309" s="14"/>
      <c r="AM309" s="14"/>
    </row>
    <row r="310" spans="1:39" ht="160.9" hidden="1" customHeight="1">
      <c r="A310" s="326">
        <v>10</v>
      </c>
      <c r="B310" s="99"/>
      <c r="C310" s="334" t="s">
        <v>1053</v>
      </c>
      <c r="D310" s="147"/>
      <c r="E310" s="55"/>
      <c r="F310" s="38"/>
      <c r="G310" s="98" t="s">
        <v>356</v>
      </c>
      <c r="H310" s="14" t="s">
        <v>751</v>
      </c>
      <c r="I310" s="38" t="s">
        <v>357</v>
      </c>
      <c r="J310" s="13">
        <v>1</v>
      </c>
      <c r="K310" s="13" t="s">
        <v>185</v>
      </c>
      <c r="L310" s="444">
        <v>1199086</v>
      </c>
      <c r="M310" s="321"/>
      <c r="N310" s="472">
        <v>1199086</v>
      </c>
      <c r="O310" s="99" t="s">
        <v>16</v>
      </c>
      <c r="P310" s="189" t="s">
        <v>157</v>
      </c>
      <c r="Q310" s="99"/>
      <c r="R310" s="118">
        <v>45930</v>
      </c>
      <c r="S310" s="118">
        <v>45961</v>
      </c>
      <c r="T310" s="118">
        <v>46053</v>
      </c>
      <c r="U310" s="99"/>
      <c r="V310" s="99"/>
      <c r="W310" s="99"/>
      <c r="X310" s="301" t="s">
        <v>1302</v>
      </c>
      <c r="Y310" s="13" t="s">
        <v>1303</v>
      </c>
      <c r="Z310" s="19"/>
      <c r="AA310" s="19"/>
      <c r="AB310" s="285"/>
      <c r="AC310" s="285"/>
      <c r="AD310" s="285"/>
      <c r="AE310" s="285"/>
      <c r="AF310" s="278"/>
      <c r="AG310" s="150">
        <v>14826</v>
      </c>
      <c r="AH310" s="388"/>
      <c r="AI310" s="305"/>
      <c r="AJ310" s="389"/>
      <c r="AK310" s="86"/>
      <c r="AL310" s="14" t="s">
        <v>1288</v>
      </c>
      <c r="AM310" s="14" t="s">
        <v>943</v>
      </c>
    </row>
    <row r="311" spans="1:39" s="223" customFormat="1" ht="117" hidden="1" customHeight="1">
      <c r="A311" s="189">
        <v>11</v>
      </c>
      <c r="B311" s="99"/>
      <c r="C311" s="334" t="s">
        <v>1053</v>
      </c>
      <c r="D311" s="147"/>
      <c r="E311" s="55"/>
      <c r="F311" s="38"/>
      <c r="G311" s="98" t="s">
        <v>362</v>
      </c>
      <c r="H311" s="14" t="s">
        <v>445</v>
      </c>
      <c r="I311" s="38" t="s">
        <v>1289</v>
      </c>
      <c r="J311" s="13">
        <v>1</v>
      </c>
      <c r="K311" s="13" t="s">
        <v>185</v>
      </c>
      <c r="L311" s="444">
        <v>16727</v>
      </c>
      <c r="M311" s="321"/>
      <c r="N311" s="472">
        <v>16727</v>
      </c>
      <c r="O311" s="99" t="s">
        <v>5</v>
      </c>
      <c r="P311" s="189" t="s">
        <v>14</v>
      </c>
      <c r="Q311" s="99"/>
      <c r="R311" s="118">
        <v>46203</v>
      </c>
      <c r="S311" s="118">
        <v>46234</v>
      </c>
      <c r="T311" s="118">
        <v>46295</v>
      </c>
      <c r="U311" s="99"/>
      <c r="V311" s="99"/>
      <c r="W311" s="99"/>
      <c r="X311" s="301" t="s">
        <v>1302</v>
      </c>
      <c r="Y311" s="13" t="s">
        <v>1308</v>
      </c>
      <c r="Z311" s="19"/>
      <c r="AA311" s="281" t="s">
        <v>1209</v>
      </c>
      <c r="AB311" s="285">
        <v>45946</v>
      </c>
      <c r="AC311" s="285">
        <v>46310</v>
      </c>
      <c r="AD311" s="285">
        <v>46311</v>
      </c>
      <c r="AE311" s="285">
        <v>46675</v>
      </c>
      <c r="AF311" s="278"/>
      <c r="AG311" s="150">
        <v>25410</v>
      </c>
      <c r="AH311" s="203"/>
      <c r="AI311" s="46"/>
      <c r="AJ311" s="389"/>
      <c r="AK311" s="86"/>
      <c r="AL311" s="50"/>
      <c r="AM311" s="50"/>
    </row>
    <row r="312" spans="1:39" ht="94.15" hidden="1" customHeight="1">
      <c r="A312" s="326">
        <v>12</v>
      </c>
      <c r="B312" s="99"/>
      <c r="C312" s="334" t="s">
        <v>1053</v>
      </c>
      <c r="D312" s="147"/>
      <c r="E312" s="55"/>
      <c r="F312" s="38"/>
      <c r="G312" s="98" t="s">
        <v>351</v>
      </c>
      <c r="H312" s="14" t="s">
        <v>1332</v>
      </c>
      <c r="I312" s="38" t="s">
        <v>752</v>
      </c>
      <c r="J312" s="13">
        <v>8</v>
      </c>
      <c r="K312" s="13" t="s">
        <v>178</v>
      </c>
      <c r="L312" s="444">
        <v>1675000</v>
      </c>
      <c r="M312" s="321"/>
      <c r="N312" s="472">
        <v>1675000</v>
      </c>
      <c r="O312" s="99" t="s">
        <v>16</v>
      </c>
      <c r="P312" s="189" t="s">
        <v>9</v>
      </c>
      <c r="Q312" s="99"/>
      <c r="R312" s="118">
        <v>46053</v>
      </c>
      <c r="S312" s="118">
        <v>46081</v>
      </c>
      <c r="T312" s="118">
        <v>46265</v>
      </c>
      <c r="U312" s="99"/>
      <c r="V312" s="99"/>
      <c r="W312" s="99"/>
      <c r="X312" s="301" t="s">
        <v>1302</v>
      </c>
      <c r="Y312" s="13" t="s">
        <v>1323</v>
      </c>
      <c r="Z312" s="19"/>
      <c r="AA312" s="19"/>
      <c r="AB312" s="285"/>
      <c r="AC312" s="285"/>
      <c r="AD312" s="285"/>
      <c r="AE312" s="285"/>
      <c r="AF312" s="278"/>
      <c r="AG312" s="150">
        <v>14415</v>
      </c>
      <c r="AH312" s="203"/>
      <c r="AI312" s="46"/>
      <c r="AJ312" s="389"/>
      <c r="AK312" s="86"/>
      <c r="AL312" s="14" t="s">
        <v>1331</v>
      </c>
      <c r="AM312" s="14"/>
    </row>
    <row r="313" spans="1:39" ht="165.6" hidden="1" customHeight="1">
      <c r="A313" s="326">
        <v>13</v>
      </c>
      <c r="B313" s="99"/>
      <c r="C313" s="334" t="s">
        <v>1053</v>
      </c>
      <c r="D313" s="147"/>
      <c r="E313" s="55"/>
      <c r="F313" s="38"/>
      <c r="G313" s="98" t="s">
        <v>360</v>
      </c>
      <c r="H313" s="14" t="s">
        <v>753</v>
      </c>
      <c r="I313" s="38" t="s">
        <v>446</v>
      </c>
      <c r="J313" s="13">
        <v>1</v>
      </c>
      <c r="K313" s="13" t="s">
        <v>185</v>
      </c>
      <c r="L313" s="444">
        <v>285599</v>
      </c>
      <c r="M313" s="321"/>
      <c r="N313" s="472">
        <v>285599</v>
      </c>
      <c r="O313" s="99" t="s">
        <v>11</v>
      </c>
      <c r="P313" s="189" t="s">
        <v>14</v>
      </c>
      <c r="Q313" s="99"/>
      <c r="R313" s="118">
        <v>46053</v>
      </c>
      <c r="S313" s="118">
        <v>46081</v>
      </c>
      <c r="T313" s="118">
        <v>46142</v>
      </c>
      <c r="U313" s="99"/>
      <c r="V313" s="99"/>
      <c r="W313" s="99"/>
      <c r="X313" s="301" t="s">
        <v>1302</v>
      </c>
      <c r="Y313" s="13" t="s">
        <v>1303</v>
      </c>
      <c r="Z313" s="19"/>
      <c r="AA313" s="281" t="s">
        <v>1210</v>
      </c>
      <c r="AB313" s="285">
        <v>45803</v>
      </c>
      <c r="AC313" s="285">
        <v>46167</v>
      </c>
      <c r="AD313" s="285">
        <v>46168</v>
      </c>
      <c r="AE313" s="285">
        <v>46532</v>
      </c>
      <c r="AF313" s="278"/>
      <c r="AG313" s="150">
        <v>22764</v>
      </c>
      <c r="AH313" s="203"/>
      <c r="AI313" s="46"/>
      <c r="AJ313" s="389"/>
      <c r="AK313" s="86"/>
      <c r="AL313" s="14"/>
      <c r="AM313" s="14"/>
    </row>
    <row r="314" spans="1:39" ht="255" hidden="1" customHeight="1">
      <c r="A314" s="326">
        <v>14</v>
      </c>
      <c r="B314" s="99"/>
      <c r="C314" s="334" t="s">
        <v>1053</v>
      </c>
      <c r="D314" s="147"/>
      <c r="E314" s="55"/>
      <c r="F314" s="38"/>
      <c r="G314" s="84" t="s">
        <v>975</v>
      </c>
      <c r="H314" s="14" t="s">
        <v>386</v>
      </c>
      <c r="I314" s="38" t="s">
        <v>447</v>
      </c>
      <c r="J314" s="13">
        <v>1</v>
      </c>
      <c r="K314" s="13" t="s">
        <v>185</v>
      </c>
      <c r="L314" s="444">
        <f>763639+151281</f>
        <v>914920</v>
      </c>
      <c r="M314" s="321"/>
      <c r="N314" s="472">
        <v>763639</v>
      </c>
      <c r="O314" s="99" t="s">
        <v>11</v>
      </c>
      <c r="P314" s="189" t="s">
        <v>14</v>
      </c>
      <c r="Q314" s="99"/>
      <c r="R314" s="118">
        <v>46142</v>
      </c>
      <c r="S314" s="118">
        <v>46173</v>
      </c>
      <c r="T314" s="118">
        <v>46234</v>
      </c>
      <c r="U314" s="99"/>
      <c r="V314" s="99"/>
      <c r="W314" s="99"/>
      <c r="X314" s="301" t="s">
        <v>1302</v>
      </c>
      <c r="Y314" s="13" t="s">
        <v>1303</v>
      </c>
      <c r="Z314" s="19"/>
      <c r="AA314" s="281" t="s">
        <v>1211</v>
      </c>
      <c r="AB314" s="285">
        <v>45876</v>
      </c>
      <c r="AC314" s="285">
        <v>46240</v>
      </c>
      <c r="AD314" s="285">
        <v>46241</v>
      </c>
      <c r="AE314" s="285">
        <v>46605</v>
      </c>
      <c r="AF314" s="345"/>
      <c r="AG314" s="150">
        <v>5380</v>
      </c>
      <c r="AH314" s="203"/>
      <c r="AI314" s="46"/>
      <c r="AJ314" s="389"/>
      <c r="AK314" s="86"/>
      <c r="AL314" s="14"/>
      <c r="AM314" s="14"/>
    </row>
    <row r="315" spans="1:39" ht="96.6" hidden="1" customHeight="1">
      <c r="A315" s="326">
        <v>16</v>
      </c>
      <c r="B315" s="99"/>
      <c r="C315" s="334" t="s">
        <v>1053</v>
      </c>
      <c r="D315" s="147"/>
      <c r="E315" s="55"/>
      <c r="F315" s="38"/>
      <c r="G315" s="98" t="s">
        <v>350</v>
      </c>
      <c r="H315" s="14" t="s">
        <v>448</v>
      </c>
      <c r="I315" s="38" t="s">
        <v>449</v>
      </c>
      <c r="J315" s="13">
        <v>1</v>
      </c>
      <c r="K315" s="13" t="s">
        <v>185</v>
      </c>
      <c r="L315" s="444">
        <v>450000</v>
      </c>
      <c r="M315" s="321"/>
      <c r="N315" s="472">
        <v>450000</v>
      </c>
      <c r="O315" s="55" t="s">
        <v>11</v>
      </c>
      <c r="P315" s="189" t="s">
        <v>9</v>
      </c>
      <c r="Q315" s="99"/>
      <c r="R315" s="118">
        <v>46173</v>
      </c>
      <c r="S315" s="118">
        <v>46203</v>
      </c>
      <c r="T315" s="118">
        <v>46387</v>
      </c>
      <c r="U315" s="99"/>
      <c r="V315" s="99"/>
      <c r="W315" s="99"/>
      <c r="X315" s="301" t="s">
        <v>1302</v>
      </c>
      <c r="Y315" s="13" t="s">
        <v>1308</v>
      </c>
      <c r="Z315" s="19"/>
      <c r="AA315" s="19"/>
      <c r="AB315" s="314"/>
      <c r="AC315" s="314"/>
      <c r="AD315" s="314"/>
      <c r="AE315" s="314"/>
      <c r="AF315" s="345"/>
      <c r="AG315" s="150">
        <v>150156</v>
      </c>
      <c r="AH315" s="203"/>
      <c r="AI315" s="46"/>
      <c r="AJ315" s="389"/>
      <c r="AK315" s="86"/>
      <c r="AL315" s="14"/>
      <c r="AM315" s="14" t="s">
        <v>942</v>
      </c>
    </row>
    <row r="316" spans="1:39" ht="140.44999999999999" hidden="1" customHeight="1">
      <c r="A316" s="326">
        <v>17</v>
      </c>
      <c r="B316" s="99"/>
      <c r="C316" s="334" t="s">
        <v>1053</v>
      </c>
      <c r="D316" s="147"/>
      <c r="E316" s="55"/>
      <c r="F316" s="38"/>
      <c r="G316" s="98" t="s">
        <v>353</v>
      </c>
      <c r="H316" s="14" t="s">
        <v>754</v>
      </c>
      <c r="I316" s="38" t="s">
        <v>755</v>
      </c>
      <c r="J316" s="13">
        <v>1</v>
      </c>
      <c r="K316" s="13" t="s">
        <v>185</v>
      </c>
      <c r="L316" s="444">
        <v>150000</v>
      </c>
      <c r="M316" s="321"/>
      <c r="N316" s="472">
        <v>150000</v>
      </c>
      <c r="O316" s="55" t="s">
        <v>16</v>
      </c>
      <c r="P316" s="189" t="s">
        <v>9</v>
      </c>
      <c r="Q316" s="99"/>
      <c r="R316" s="118">
        <v>46022</v>
      </c>
      <c r="S316" s="118">
        <v>46053</v>
      </c>
      <c r="T316" s="118">
        <v>46234</v>
      </c>
      <c r="U316" s="99"/>
      <c r="V316" s="99"/>
      <c r="W316" s="99"/>
      <c r="X316" s="301" t="s">
        <v>1302</v>
      </c>
      <c r="Y316" s="13" t="s">
        <v>1308</v>
      </c>
      <c r="Z316" s="19"/>
      <c r="AA316" s="19"/>
      <c r="AB316" s="314"/>
      <c r="AC316" s="314"/>
      <c r="AD316" s="314"/>
      <c r="AE316" s="314"/>
      <c r="AF316" s="345"/>
      <c r="AG316" s="150">
        <v>2640</v>
      </c>
      <c r="AH316" s="203"/>
      <c r="AI316" s="46"/>
      <c r="AJ316" s="389"/>
      <c r="AK316" s="86"/>
      <c r="AL316" s="54"/>
      <c r="AM316" s="54"/>
    </row>
    <row r="317" spans="1:39" ht="158.44999999999999" hidden="1" customHeight="1">
      <c r="A317" s="326">
        <v>19</v>
      </c>
      <c r="B317" s="99"/>
      <c r="C317" s="334" t="s">
        <v>1053</v>
      </c>
      <c r="D317" s="147"/>
      <c r="E317" s="55"/>
      <c r="F317" s="38"/>
      <c r="G317" s="98" t="s">
        <v>363</v>
      </c>
      <c r="H317" s="14" t="s">
        <v>450</v>
      </c>
      <c r="I317" s="38" t="s">
        <v>757</v>
      </c>
      <c r="J317" s="13">
        <v>1</v>
      </c>
      <c r="K317" s="13" t="s">
        <v>185</v>
      </c>
      <c r="L317" s="444">
        <v>100000</v>
      </c>
      <c r="M317" s="321"/>
      <c r="N317" s="472">
        <v>100000</v>
      </c>
      <c r="O317" s="99" t="s">
        <v>16</v>
      </c>
      <c r="P317" s="197" t="s">
        <v>7</v>
      </c>
      <c r="Q317" s="99"/>
      <c r="R317" s="118">
        <v>46022</v>
      </c>
      <c r="S317" s="118">
        <v>46053</v>
      </c>
      <c r="T317" s="118">
        <v>46203</v>
      </c>
      <c r="U317" s="99"/>
      <c r="V317" s="99"/>
      <c r="W317" s="99"/>
      <c r="X317" s="301" t="s">
        <v>1302</v>
      </c>
      <c r="Y317" s="13" t="s">
        <v>1303</v>
      </c>
      <c r="Z317" s="316"/>
      <c r="AA317" s="313"/>
      <c r="AB317" s="313"/>
      <c r="AC317" s="313"/>
      <c r="AD317" s="313"/>
      <c r="AE317" s="313"/>
      <c r="AF317" s="154"/>
      <c r="AG317" s="150">
        <v>17663</v>
      </c>
      <c r="AH317" s="203"/>
      <c r="AI317" s="46"/>
      <c r="AJ317" s="389"/>
      <c r="AK317" s="86"/>
      <c r="AL317" s="65"/>
      <c r="AM317" s="65"/>
    </row>
    <row r="318" spans="1:39" ht="79.150000000000006" hidden="1" customHeight="1">
      <c r="A318" s="326"/>
      <c r="B318" s="99"/>
      <c r="C318" s="334"/>
      <c r="D318" s="147"/>
      <c r="E318" s="55"/>
      <c r="F318" s="46"/>
      <c r="G318" s="56"/>
      <c r="H318" s="56"/>
      <c r="I318" s="46"/>
      <c r="J318" s="60"/>
      <c r="K318" s="55"/>
      <c r="L318" s="455"/>
      <c r="M318" s="488"/>
      <c r="N318" s="479"/>
      <c r="O318" s="55"/>
      <c r="P318" s="192"/>
      <c r="Q318" s="99"/>
      <c r="R318" s="118"/>
      <c r="S318" s="118"/>
      <c r="T318" s="118"/>
      <c r="U318" s="99"/>
      <c r="V318" s="99"/>
      <c r="W318" s="99"/>
      <c r="X318" s="55"/>
      <c r="Y318" s="55"/>
      <c r="Z318" s="171"/>
      <c r="AA318" s="186"/>
      <c r="AB318" s="243"/>
      <c r="AC318" s="243"/>
      <c r="AD318" s="243"/>
      <c r="AE318" s="243"/>
      <c r="AF318" s="187"/>
      <c r="AG318" s="99"/>
      <c r="AH318" s="367"/>
      <c r="AI318" s="46"/>
      <c r="AJ318" s="399"/>
      <c r="AK318" s="66"/>
      <c r="AL318" s="66"/>
      <c r="AM318" s="66"/>
    </row>
    <row r="319" spans="1:39" ht="79.150000000000006" hidden="1" customHeight="1">
      <c r="A319" s="326"/>
      <c r="B319" s="99"/>
      <c r="C319" s="334"/>
      <c r="D319" s="147"/>
      <c r="E319" s="55"/>
      <c r="F319" s="46"/>
      <c r="G319" s="56"/>
      <c r="H319" s="56"/>
      <c r="I319" s="46"/>
      <c r="J319" s="60"/>
      <c r="K319" s="55"/>
      <c r="L319" s="455"/>
      <c r="M319" s="488"/>
      <c r="N319" s="479"/>
      <c r="O319" s="55"/>
      <c r="P319" s="192"/>
      <c r="Q319" s="99"/>
      <c r="R319" s="118"/>
      <c r="S319" s="118"/>
      <c r="T319" s="118"/>
      <c r="U319" s="99"/>
      <c r="V319" s="99"/>
      <c r="W319" s="99"/>
      <c r="X319" s="55"/>
      <c r="Y319" s="55"/>
      <c r="Z319" s="171"/>
      <c r="AA319" s="172"/>
      <c r="AB319" s="180"/>
      <c r="AC319" s="180"/>
      <c r="AD319" s="180"/>
      <c r="AE319" s="180"/>
      <c r="AF319" s="171"/>
      <c r="AG319" s="99"/>
      <c r="AH319" s="367"/>
      <c r="AI319" s="46"/>
      <c r="AJ319" s="399"/>
      <c r="AK319" s="66"/>
      <c r="AL319" s="66"/>
      <c r="AM319" s="66"/>
    </row>
    <row r="320" spans="1:39" ht="79.150000000000006" hidden="1" customHeight="1">
      <c r="A320" s="326"/>
      <c r="B320" s="99"/>
      <c r="C320" s="334"/>
      <c r="D320" s="147"/>
      <c r="E320" s="55"/>
      <c r="F320" s="46"/>
      <c r="G320" s="56"/>
      <c r="H320" s="56"/>
      <c r="I320" s="46"/>
      <c r="J320" s="60"/>
      <c r="K320" s="55"/>
      <c r="L320" s="455"/>
      <c r="M320" s="488"/>
      <c r="N320" s="479"/>
      <c r="O320" s="55"/>
      <c r="P320" s="192"/>
      <c r="Q320" s="99"/>
      <c r="R320" s="118"/>
      <c r="S320" s="118"/>
      <c r="T320" s="118"/>
      <c r="U320" s="99"/>
      <c r="V320" s="99"/>
      <c r="W320" s="99"/>
      <c r="X320" s="55"/>
      <c r="Y320" s="55"/>
      <c r="Z320" s="171"/>
      <c r="AA320" s="172"/>
      <c r="AB320" s="180"/>
      <c r="AC320" s="180"/>
      <c r="AD320" s="180"/>
      <c r="AE320" s="180"/>
      <c r="AF320" s="171"/>
      <c r="AG320" s="99"/>
      <c r="AH320" s="367"/>
      <c r="AI320" s="46"/>
      <c r="AJ320" s="399"/>
      <c r="AK320" s="66"/>
      <c r="AL320" s="66"/>
      <c r="AM320" s="66"/>
    </row>
    <row r="321" spans="1:39" ht="79.150000000000006" hidden="1" customHeight="1">
      <c r="A321" s="326"/>
      <c r="B321" s="99"/>
      <c r="C321" s="334"/>
      <c r="D321" s="147"/>
      <c r="E321" s="55"/>
      <c r="F321" s="46"/>
      <c r="G321" s="56"/>
      <c r="H321" s="56"/>
      <c r="I321" s="46"/>
      <c r="J321" s="60"/>
      <c r="K321" s="55"/>
      <c r="L321" s="455"/>
      <c r="M321" s="488"/>
      <c r="N321" s="479"/>
      <c r="O321" s="55"/>
      <c r="P321" s="192"/>
      <c r="Q321" s="99"/>
      <c r="R321" s="118"/>
      <c r="S321" s="118"/>
      <c r="T321" s="118"/>
      <c r="U321" s="99"/>
      <c r="V321" s="99"/>
      <c r="W321" s="99"/>
      <c r="X321" s="55"/>
      <c r="Y321" s="55"/>
      <c r="Z321" s="171"/>
      <c r="AA321" s="172"/>
      <c r="AB321" s="180"/>
      <c r="AC321" s="180"/>
      <c r="AD321" s="180"/>
      <c r="AE321" s="180"/>
      <c r="AF321" s="171"/>
      <c r="AG321" s="99"/>
      <c r="AH321" s="367"/>
      <c r="AI321" s="46"/>
      <c r="AJ321" s="399"/>
      <c r="AK321" s="66"/>
      <c r="AL321" s="66"/>
      <c r="AM321" s="66"/>
    </row>
    <row r="322" spans="1:39" ht="79.150000000000006" hidden="1" customHeight="1">
      <c r="A322" s="326"/>
      <c r="B322" s="99"/>
      <c r="C322" s="334"/>
      <c r="D322" s="147"/>
      <c r="E322" s="55"/>
      <c r="F322" s="46"/>
      <c r="G322" s="56"/>
      <c r="H322" s="56"/>
      <c r="I322" s="46"/>
      <c r="J322" s="60"/>
      <c r="K322" s="55"/>
      <c r="L322" s="455"/>
      <c r="M322" s="488"/>
      <c r="N322" s="479"/>
      <c r="O322" s="55"/>
      <c r="P322" s="192"/>
      <c r="Q322" s="99"/>
      <c r="R322" s="118"/>
      <c r="S322" s="118"/>
      <c r="T322" s="118"/>
      <c r="U322" s="99"/>
      <c r="V322" s="99"/>
      <c r="W322" s="99"/>
      <c r="X322" s="55"/>
      <c r="Y322" s="55"/>
      <c r="Z322" s="171"/>
      <c r="AA322" s="172"/>
      <c r="AB322" s="180"/>
      <c r="AC322" s="180"/>
      <c r="AD322" s="180"/>
      <c r="AE322" s="180"/>
      <c r="AF322" s="171"/>
      <c r="AG322" s="99"/>
      <c r="AH322" s="367"/>
      <c r="AI322" s="46"/>
      <c r="AJ322" s="399"/>
      <c r="AK322" s="66"/>
      <c r="AL322" s="66"/>
      <c r="AM322" s="66"/>
    </row>
    <row r="323" spans="1:39" ht="79.150000000000006" hidden="1" customHeight="1">
      <c r="A323" s="326"/>
      <c r="B323" s="99"/>
      <c r="C323" s="334"/>
      <c r="D323" s="147"/>
      <c r="E323" s="55"/>
      <c r="F323" s="46"/>
      <c r="G323" s="56"/>
      <c r="H323" s="56"/>
      <c r="I323" s="46"/>
      <c r="J323" s="60"/>
      <c r="K323" s="55"/>
      <c r="L323" s="455"/>
      <c r="M323" s="488"/>
      <c r="N323" s="479"/>
      <c r="O323" s="55"/>
      <c r="P323" s="192"/>
      <c r="Q323" s="99"/>
      <c r="R323" s="118"/>
      <c r="S323" s="118"/>
      <c r="T323" s="118"/>
      <c r="U323" s="99"/>
      <c r="V323" s="99"/>
      <c r="W323" s="99"/>
      <c r="X323" s="55"/>
      <c r="Y323" s="55"/>
      <c r="Z323" s="171"/>
      <c r="AA323" s="226"/>
      <c r="AB323" s="237"/>
      <c r="AC323" s="237"/>
      <c r="AD323" s="237"/>
      <c r="AE323" s="237"/>
      <c r="AF323" s="171"/>
      <c r="AG323" s="99"/>
      <c r="AH323" s="367"/>
      <c r="AI323" s="46"/>
      <c r="AJ323" s="399"/>
      <c r="AK323" s="66"/>
      <c r="AL323" s="66"/>
      <c r="AM323" s="66"/>
    </row>
    <row r="324" spans="1:39" ht="79.150000000000006" hidden="1" customHeight="1">
      <c r="A324" s="331"/>
      <c r="B324" s="99"/>
      <c r="C324" s="337"/>
      <c r="D324" s="147"/>
      <c r="E324" s="95"/>
      <c r="F324" s="48"/>
      <c r="G324" s="103"/>
      <c r="H324" s="89"/>
      <c r="I324" s="48"/>
      <c r="J324" s="104"/>
      <c r="K324" s="95"/>
      <c r="L324" s="468"/>
      <c r="M324" s="488"/>
      <c r="N324" s="480"/>
      <c r="O324" s="95"/>
      <c r="P324" s="528"/>
      <c r="Q324" s="99"/>
      <c r="R324" s="118"/>
      <c r="S324" s="118"/>
      <c r="T324" s="118"/>
      <c r="U324" s="99"/>
      <c r="V324" s="99"/>
      <c r="W324" s="99"/>
      <c r="X324" s="55"/>
      <c r="Y324" s="55"/>
      <c r="Z324" s="171"/>
      <c r="AA324" s="226"/>
      <c r="AB324" s="237"/>
      <c r="AC324" s="237"/>
      <c r="AD324" s="237"/>
      <c r="AE324" s="237"/>
      <c r="AF324" s="171"/>
      <c r="AG324" s="99"/>
      <c r="AH324" s="202"/>
      <c r="AI324" s="46"/>
      <c r="AJ324" s="399"/>
      <c r="AK324" s="66"/>
      <c r="AL324" s="66"/>
      <c r="AM324" s="66"/>
    </row>
    <row r="325" spans="1:39" ht="79.150000000000006" hidden="1" customHeight="1">
      <c r="A325" s="534"/>
      <c r="B325" s="99"/>
      <c r="C325" s="338"/>
      <c r="D325" s="147"/>
      <c r="E325" s="13"/>
      <c r="F325" s="38"/>
      <c r="G325" s="87"/>
      <c r="H325" s="14"/>
      <c r="I325" s="38"/>
      <c r="J325" s="40"/>
      <c r="K325" s="13"/>
      <c r="L325" s="467"/>
      <c r="M325" s="488"/>
      <c r="N325" s="481"/>
      <c r="O325" s="13"/>
      <c r="P325" s="529"/>
      <c r="Q325" s="99"/>
      <c r="R325" s="118"/>
      <c r="S325" s="118"/>
      <c r="T325" s="118"/>
      <c r="U325" s="99"/>
      <c r="V325" s="99"/>
      <c r="W325" s="99"/>
      <c r="X325" s="55"/>
      <c r="Y325" s="55"/>
      <c r="Z325" s="226"/>
      <c r="AA325" s="226"/>
      <c r="AB325" s="237"/>
      <c r="AC325" s="237"/>
      <c r="AD325" s="237"/>
      <c r="AE325" s="237"/>
      <c r="AF325" s="171"/>
      <c r="AG325" s="99"/>
      <c r="AH325" s="203"/>
      <c r="AI325" s="46"/>
      <c r="AJ325" s="399"/>
      <c r="AK325" s="66"/>
      <c r="AL325" s="66"/>
      <c r="AM325" s="66"/>
    </row>
    <row r="326" spans="1:39" ht="79.150000000000006" hidden="1" customHeight="1">
      <c r="A326" s="534"/>
      <c r="B326" s="99"/>
      <c r="C326" s="338"/>
      <c r="D326" s="147"/>
      <c r="E326" s="13"/>
      <c r="F326" s="38"/>
      <c r="G326" s="87"/>
      <c r="H326" s="14"/>
      <c r="I326" s="38"/>
      <c r="J326" s="13"/>
      <c r="K326" s="13"/>
      <c r="L326" s="467"/>
      <c r="M326" s="488"/>
      <c r="N326" s="481"/>
      <c r="O326" s="13"/>
      <c r="P326" s="529"/>
      <c r="Q326" s="99"/>
      <c r="R326" s="118"/>
      <c r="S326" s="118"/>
      <c r="T326" s="118"/>
      <c r="U326" s="99"/>
      <c r="V326" s="99"/>
      <c r="W326" s="99"/>
      <c r="X326" s="55"/>
      <c r="Y326" s="55"/>
      <c r="Z326" s="226"/>
      <c r="AA326" s="226"/>
      <c r="AB326" s="237"/>
      <c r="AC326" s="237"/>
      <c r="AD326" s="237"/>
      <c r="AE326" s="237"/>
      <c r="AF326" s="171"/>
      <c r="AG326" s="99"/>
      <c r="AH326" s="203"/>
      <c r="AI326" s="46"/>
      <c r="AJ326" s="399"/>
      <c r="AK326" s="66"/>
      <c r="AL326" s="66"/>
      <c r="AM326" s="66"/>
    </row>
    <row r="327" spans="1:39" ht="79.150000000000006" hidden="1" customHeight="1">
      <c r="A327" s="534"/>
      <c r="B327" s="99"/>
      <c r="C327" s="338"/>
      <c r="D327" s="147"/>
      <c r="E327" s="13"/>
      <c r="F327" s="38"/>
      <c r="G327" s="87"/>
      <c r="H327" s="14"/>
      <c r="I327" s="38"/>
      <c r="J327" s="13"/>
      <c r="K327" s="13"/>
      <c r="L327" s="467"/>
      <c r="M327" s="488"/>
      <c r="N327" s="481"/>
      <c r="O327" s="13"/>
      <c r="P327" s="529"/>
      <c r="Q327" s="99"/>
      <c r="R327" s="118"/>
      <c r="S327" s="118"/>
      <c r="T327" s="118"/>
      <c r="U327" s="99"/>
      <c r="V327" s="99"/>
      <c r="W327" s="99"/>
      <c r="X327" s="55"/>
      <c r="Y327" s="55"/>
      <c r="Z327" s="226"/>
      <c r="AA327" s="226"/>
      <c r="AB327" s="237"/>
      <c r="AC327" s="237"/>
      <c r="AD327" s="237"/>
      <c r="AE327" s="237"/>
      <c r="AF327" s="171"/>
      <c r="AG327" s="99"/>
      <c r="AH327" s="203"/>
      <c r="AI327" s="46"/>
      <c r="AJ327" s="399"/>
      <c r="AK327" s="66"/>
      <c r="AL327" s="66"/>
      <c r="AM327" s="66"/>
    </row>
    <row r="328" spans="1:39" ht="79.150000000000006" hidden="1" customHeight="1">
      <c r="A328" s="534"/>
      <c r="B328" s="99"/>
      <c r="C328" s="338"/>
      <c r="D328" s="147"/>
      <c r="E328" s="13"/>
      <c r="F328" s="38"/>
      <c r="G328" s="87"/>
      <c r="H328" s="14"/>
      <c r="I328" s="38"/>
      <c r="J328" s="13"/>
      <c r="K328" s="13"/>
      <c r="L328" s="467"/>
      <c r="M328" s="488"/>
      <c r="N328" s="481"/>
      <c r="O328" s="13"/>
      <c r="P328" s="529"/>
      <c r="Q328" s="99"/>
      <c r="R328" s="118"/>
      <c r="S328" s="118"/>
      <c r="T328" s="118"/>
      <c r="U328" s="99"/>
      <c r="V328" s="99"/>
      <c r="W328" s="99"/>
      <c r="X328" s="55"/>
      <c r="Y328" s="55"/>
      <c r="Z328" s="99"/>
      <c r="AA328" s="226"/>
      <c r="AB328" s="237"/>
      <c r="AC328" s="237"/>
      <c r="AD328" s="237"/>
      <c r="AE328" s="237"/>
      <c r="AF328" s="171"/>
      <c r="AG328" s="99"/>
      <c r="AH328" s="203"/>
      <c r="AI328" s="46"/>
      <c r="AJ328" s="399"/>
      <c r="AK328" s="66"/>
      <c r="AL328" s="66"/>
      <c r="AM328" s="66"/>
    </row>
    <row r="329" spans="1:39" ht="79.150000000000006" hidden="1" customHeight="1">
      <c r="A329" s="534"/>
      <c r="B329" s="99"/>
      <c r="C329" s="338"/>
      <c r="D329" s="147"/>
      <c r="E329" s="13"/>
      <c r="F329" s="38"/>
      <c r="G329" s="87"/>
      <c r="H329" s="14"/>
      <c r="I329" s="38"/>
      <c r="J329" s="13"/>
      <c r="K329" s="13"/>
      <c r="L329" s="467"/>
      <c r="M329" s="488"/>
      <c r="N329" s="481"/>
      <c r="O329" s="13"/>
      <c r="P329" s="529"/>
      <c r="Q329" s="99"/>
      <c r="R329" s="118"/>
      <c r="S329" s="118"/>
      <c r="T329" s="118"/>
      <c r="U329" s="99"/>
      <c r="V329" s="55"/>
      <c r="W329" s="55"/>
      <c r="X329" s="55"/>
      <c r="Y329" s="55"/>
      <c r="Z329" s="118"/>
      <c r="AA329" s="174"/>
      <c r="AB329" s="188"/>
      <c r="AC329" s="188"/>
      <c r="AD329" s="188"/>
      <c r="AE329" s="188"/>
      <c r="AF329" s="99"/>
      <c r="AG329" s="99"/>
      <c r="AH329" s="203"/>
      <c r="AI329" s="46"/>
      <c r="AJ329" s="399"/>
      <c r="AK329" s="66"/>
      <c r="AL329" s="66"/>
      <c r="AM329" s="66"/>
    </row>
    <row r="330" spans="1:39" ht="79.150000000000006" hidden="1" customHeight="1">
      <c r="A330" s="534"/>
      <c r="B330" s="99"/>
      <c r="C330" s="338"/>
      <c r="D330" s="147"/>
      <c r="E330" s="13"/>
      <c r="F330" s="38"/>
      <c r="G330" s="87"/>
      <c r="H330" s="14"/>
      <c r="I330" s="38"/>
      <c r="J330" s="13"/>
      <c r="K330" s="13"/>
      <c r="L330" s="467"/>
      <c r="M330" s="488"/>
      <c r="N330" s="481"/>
      <c r="O330" s="13"/>
      <c r="P330" s="529"/>
      <c r="Q330" s="99"/>
      <c r="R330" s="118"/>
      <c r="S330" s="118"/>
      <c r="T330" s="118"/>
      <c r="U330" s="99"/>
      <c r="V330" s="55"/>
      <c r="W330" s="55"/>
      <c r="X330" s="55"/>
      <c r="Y330" s="55"/>
      <c r="Z330" s="118"/>
      <c r="AA330" s="174"/>
      <c r="AB330" s="188"/>
      <c r="AC330" s="188"/>
      <c r="AD330" s="188"/>
      <c r="AE330" s="188"/>
      <c r="AF330" s="99"/>
      <c r="AG330" s="99"/>
      <c r="AH330" s="203"/>
      <c r="AI330" s="46"/>
      <c r="AJ330" s="399"/>
      <c r="AK330" s="66"/>
      <c r="AL330" s="66"/>
      <c r="AM330" s="66"/>
    </row>
    <row r="331" spans="1:39" ht="79.150000000000006" hidden="1" customHeight="1">
      <c r="A331" s="534"/>
      <c r="B331" s="99"/>
      <c r="C331" s="338"/>
      <c r="D331" s="147"/>
      <c r="E331" s="13"/>
      <c r="F331" s="38"/>
      <c r="G331" s="87"/>
      <c r="H331" s="14"/>
      <c r="I331" s="38"/>
      <c r="J331" s="13"/>
      <c r="K331" s="13"/>
      <c r="L331" s="467"/>
      <c r="M331" s="488"/>
      <c r="N331" s="481"/>
      <c r="O331" s="13"/>
      <c r="P331" s="529"/>
      <c r="Q331" s="99"/>
      <c r="R331" s="118"/>
      <c r="S331" s="118"/>
      <c r="T331" s="118"/>
      <c r="U331" s="99"/>
      <c r="V331" s="55"/>
      <c r="W331" s="55"/>
      <c r="X331" s="55"/>
      <c r="Y331" s="55"/>
      <c r="Z331" s="174"/>
      <c r="AA331" s="174"/>
      <c r="AB331" s="188"/>
      <c r="AC331" s="188"/>
      <c r="AD331" s="188"/>
      <c r="AE331" s="188"/>
      <c r="AF331" s="152"/>
      <c r="AG331" s="99"/>
      <c r="AH331" s="203"/>
      <c r="AI331" s="46"/>
      <c r="AJ331" s="399"/>
      <c r="AK331" s="66"/>
      <c r="AL331" s="66"/>
      <c r="AM331" s="66"/>
    </row>
    <row r="332" spans="1:39" ht="79.150000000000006" hidden="1" customHeight="1">
      <c r="A332" s="534"/>
      <c r="B332" s="99"/>
      <c r="C332" s="338"/>
      <c r="D332" s="147"/>
      <c r="E332" s="13"/>
      <c r="F332" s="38"/>
      <c r="G332" s="87"/>
      <c r="H332" s="14"/>
      <c r="I332" s="38"/>
      <c r="J332" s="13"/>
      <c r="K332" s="13"/>
      <c r="L332" s="467"/>
      <c r="M332" s="488"/>
      <c r="N332" s="481"/>
      <c r="O332" s="13"/>
      <c r="P332" s="529"/>
      <c r="Q332" s="99"/>
      <c r="R332" s="118"/>
      <c r="S332" s="118"/>
      <c r="T332" s="118"/>
      <c r="U332" s="99"/>
      <c r="V332" s="55"/>
      <c r="W332" s="55"/>
      <c r="X332" s="55"/>
      <c r="Y332" s="55"/>
      <c r="Z332" s="177"/>
      <c r="AA332" s="58"/>
      <c r="AB332" s="59"/>
      <c r="AC332" s="59"/>
      <c r="AD332" s="59"/>
      <c r="AE332" s="59"/>
      <c r="AF332" s="171"/>
      <c r="AG332" s="99"/>
      <c r="AH332" s="203"/>
      <c r="AI332" s="46"/>
      <c r="AJ332" s="399"/>
      <c r="AK332" s="66"/>
      <c r="AL332" s="66"/>
      <c r="AM332" s="66"/>
    </row>
    <row r="333" spans="1:39" ht="79.150000000000006" hidden="1" customHeight="1">
      <c r="A333" s="534"/>
      <c r="B333" s="99"/>
      <c r="C333" s="338"/>
      <c r="D333" s="147"/>
      <c r="E333" s="13"/>
      <c r="F333" s="38"/>
      <c r="G333" s="87"/>
      <c r="H333" s="14"/>
      <c r="I333" s="38"/>
      <c r="J333" s="13"/>
      <c r="K333" s="13"/>
      <c r="L333" s="467"/>
      <c r="M333" s="488"/>
      <c r="N333" s="481"/>
      <c r="O333" s="13"/>
      <c r="P333" s="529"/>
      <c r="Q333" s="226"/>
      <c r="R333" s="118"/>
      <c r="S333" s="118"/>
      <c r="T333" s="118"/>
      <c r="U333" s="226"/>
      <c r="V333" s="226"/>
      <c r="W333" s="226"/>
      <c r="X333" s="55"/>
      <c r="Y333" s="55"/>
      <c r="Z333" s="226"/>
      <c r="AA333" s="226"/>
      <c r="AB333" s="237"/>
      <c r="AC333" s="237"/>
      <c r="AD333" s="237"/>
      <c r="AE333" s="237"/>
      <c r="AF333" s="176"/>
      <c r="AG333" s="227"/>
      <c r="AH333" s="203"/>
      <c r="AI333" s="46"/>
      <c r="AJ333" s="399"/>
      <c r="AK333" s="66"/>
      <c r="AL333" s="66"/>
      <c r="AM333" s="66"/>
    </row>
    <row r="334" spans="1:39" ht="79.150000000000006" hidden="1" customHeight="1">
      <c r="A334" s="534"/>
      <c r="B334" s="99"/>
      <c r="C334" s="338"/>
      <c r="D334" s="147"/>
      <c r="E334" s="13"/>
      <c r="F334" s="38"/>
      <c r="G334" s="87"/>
      <c r="H334" s="14"/>
      <c r="I334" s="38"/>
      <c r="J334" s="40"/>
      <c r="K334" s="13"/>
      <c r="L334" s="467"/>
      <c r="M334" s="488"/>
      <c r="N334" s="481"/>
      <c r="O334" s="13"/>
      <c r="P334" s="529"/>
      <c r="Q334" s="226"/>
      <c r="R334" s="118"/>
      <c r="S334" s="118"/>
      <c r="T334" s="118"/>
      <c r="U334" s="226"/>
      <c r="V334" s="226"/>
      <c r="W334" s="226"/>
      <c r="X334" s="55"/>
      <c r="Y334" s="55"/>
      <c r="Z334" s="226"/>
      <c r="AA334" s="226"/>
      <c r="AB334" s="237"/>
      <c r="AC334" s="237"/>
      <c r="AD334" s="237"/>
      <c r="AE334" s="237"/>
      <c r="AF334" s="176"/>
      <c r="AG334" s="227"/>
      <c r="AH334" s="203"/>
      <c r="AI334" s="46"/>
      <c r="AJ334" s="399"/>
      <c r="AK334" s="66"/>
      <c r="AL334" s="66"/>
      <c r="AM334" s="66"/>
    </row>
    <row r="335" spans="1:39" ht="79.150000000000006" hidden="1" customHeight="1">
      <c r="A335" s="534"/>
      <c r="B335" s="99"/>
      <c r="C335" s="338"/>
      <c r="D335" s="147"/>
      <c r="E335" s="13"/>
      <c r="F335" s="38"/>
      <c r="G335" s="87"/>
      <c r="H335" s="14"/>
      <c r="I335" s="38"/>
      <c r="J335" s="40"/>
      <c r="K335" s="13"/>
      <c r="L335" s="467"/>
      <c r="M335" s="488"/>
      <c r="N335" s="481"/>
      <c r="O335" s="13"/>
      <c r="P335" s="529"/>
      <c r="Q335" s="226"/>
      <c r="R335" s="118"/>
      <c r="S335" s="118"/>
      <c r="T335" s="118"/>
      <c r="U335" s="226"/>
      <c r="V335" s="226"/>
      <c r="W335" s="226"/>
      <c r="X335" s="55"/>
      <c r="Y335" s="55"/>
      <c r="Z335" s="226"/>
      <c r="AA335" s="226"/>
      <c r="AB335" s="237"/>
      <c r="AC335" s="237"/>
      <c r="AD335" s="237"/>
      <c r="AE335" s="237"/>
      <c r="AF335" s="176"/>
      <c r="AG335" s="227"/>
      <c r="AH335" s="203"/>
      <c r="AI335" s="46"/>
      <c r="AJ335" s="399"/>
      <c r="AK335" s="66"/>
      <c r="AL335" s="66"/>
      <c r="AM335" s="66"/>
    </row>
    <row r="336" spans="1:39" ht="79.150000000000006" hidden="1" customHeight="1">
      <c r="A336" s="534"/>
      <c r="B336" s="99"/>
      <c r="C336" s="338"/>
      <c r="D336" s="147"/>
      <c r="E336" s="13"/>
      <c r="F336" s="38"/>
      <c r="G336" s="87"/>
      <c r="H336" s="14"/>
      <c r="I336" s="38"/>
      <c r="J336" s="40"/>
      <c r="K336" s="13"/>
      <c r="L336" s="467"/>
      <c r="M336" s="488"/>
      <c r="N336" s="481"/>
      <c r="O336" s="13"/>
      <c r="P336" s="529"/>
      <c r="Q336" s="226"/>
      <c r="R336" s="118"/>
      <c r="S336" s="118"/>
      <c r="T336" s="118"/>
      <c r="U336" s="226"/>
      <c r="V336" s="226"/>
      <c r="W336" s="226"/>
      <c r="X336" s="55"/>
      <c r="Y336" s="55"/>
      <c r="Z336" s="226"/>
      <c r="AA336" s="226"/>
      <c r="AB336" s="237"/>
      <c r="AC336" s="237"/>
      <c r="AD336" s="237"/>
      <c r="AE336" s="237"/>
      <c r="AF336" s="176"/>
      <c r="AG336" s="227"/>
      <c r="AH336" s="203"/>
      <c r="AI336" s="46"/>
      <c r="AJ336" s="399"/>
      <c r="AK336" s="66"/>
      <c r="AL336" s="66"/>
      <c r="AM336" s="66"/>
    </row>
    <row r="337" spans="1:39" ht="172.5" hidden="1" customHeight="1">
      <c r="A337" s="534"/>
      <c r="B337" s="99"/>
      <c r="C337" s="338"/>
      <c r="D337" s="147"/>
      <c r="E337" s="13"/>
      <c r="F337" s="38"/>
      <c r="G337" s="88"/>
      <c r="H337" s="14"/>
      <c r="I337" s="38"/>
      <c r="J337" s="13"/>
      <c r="K337" s="13"/>
      <c r="L337" s="444"/>
      <c r="M337" s="321"/>
      <c r="N337" s="482"/>
      <c r="O337" s="13"/>
      <c r="P337" s="530"/>
      <c r="Q337" s="226"/>
      <c r="R337" s="118"/>
      <c r="S337" s="118"/>
      <c r="T337" s="118"/>
      <c r="U337" s="226"/>
      <c r="V337" s="226"/>
      <c r="W337" s="226"/>
      <c r="X337" s="55"/>
      <c r="Y337" s="55"/>
      <c r="Z337" s="226"/>
      <c r="AA337" s="226"/>
      <c r="AB337" s="237"/>
      <c r="AC337" s="237"/>
      <c r="AD337" s="237"/>
      <c r="AE337" s="237"/>
      <c r="AF337" s="176"/>
      <c r="AG337" s="227"/>
      <c r="AH337" s="203"/>
      <c r="AI337" s="46"/>
      <c r="AJ337" s="399"/>
      <c r="AK337" s="66"/>
      <c r="AL337" s="66"/>
      <c r="AM337" s="66"/>
    </row>
    <row r="338" spans="1:39" ht="99.75" hidden="1" customHeight="1">
      <c r="A338" s="534"/>
      <c r="B338" s="99"/>
      <c r="C338" s="338"/>
      <c r="D338" s="147"/>
      <c r="E338" s="13"/>
      <c r="F338" s="38"/>
      <c r="G338" s="88"/>
      <c r="H338" s="14"/>
      <c r="I338" s="38"/>
      <c r="J338" s="13"/>
      <c r="K338" s="13"/>
      <c r="L338" s="444"/>
      <c r="M338" s="321"/>
      <c r="N338" s="482"/>
      <c r="O338" s="13"/>
      <c r="P338" s="530"/>
      <c r="Q338" s="226"/>
      <c r="R338" s="118"/>
      <c r="S338" s="118"/>
      <c r="T338" s="118"/>
      <c r="U338" s="226"/>
      <c r="V338" s="226"/>
      <c r="W338" s="226"/>
      <c r="X338" s="55"/>
      <c r="Y338" s="55"/>
      <c r="Z338" s="226"/>
      <c r="AA338" s="226"/>
      <c r="AB338" s="237"/>
      <c r="AC338" s="237"/>
      <c r="AD338" s="237"/>
      <c r="AE338" s="237"/>
      <c r="AF338" s="176"/>
      <c r="AG338" s="227"/>
      <c r="AH338" s="203"/>
      <c r="AI338" s="46"/>
      <c r="AJ338" s="399"/>
      <c r="AK338" s="66"/>
      <c r="AL338" s="66"/>
      <c r="AM338" s="66"/>
    </row>
    <row r="339" spans="1:39" ht="87" hidden="1" customHeight="1">
      <c r="A339" s="534"/>
      <c r="B339" s="99"/>
      <c r="C339" s="338"/>
      <c r="D339" s="147"/>
      <c r="E339" s="13"/>
      <c r="F339" s="38"/>
      <c r="G339" s="88"/>
      <c r="H339" s="14"/>
      <c r="I339" s="38"/>
      <c r="J339" s="13"/>
      <c r="K339" s="13"/>
      <c r="L339" s="444"/>
      <c r="M339" s="321"/>
      <c r="N339" s="482"/>
      <c r="O339" s="13"/>
      <c r="P339" s="530"/>
      <c r="Q339" s="226"/>
      <c r="R339" s="118"/>
      <c r="S339" s="118"/>
      <c r="T339" s="118"/>
      <c r="U339" s="226"/>
      <c r="V339" s="226"/>
      <c r="W339" s="226"/>
      <c r="X339" s="55"/>
      <c r="Y339" s="55"/>
      <c r="Z339" s="226"/>
      <c r="AA339" s="226"/>
      <c r="AB339" s="237"/>
      <c r="AC339" s="237"/>
      <c r="AD339" s="237"/>
      <c r="AE339" s="237"/>
      <c r="AF339" s="176"/>
      <c r="AG339" s="227"/>
      <c r="AH339" s="388"/>
      <c r="AI339" s="305"/>
      <c r="AJ339" s="399"/>
      <c r="AK339" s="66"/>
      <c r="AL339" s="66"/>
      <c r="AM339" s="66"/>
    </row>
    <row r="340" spans="1:39" ht="84.75" hidden="1" customHeight="1">
      <c r="A340" s="534"/>
      <c r="B340" s="99"/>
      <c r="C340" s="338"/>
      <c r="D340" s="147"/>
      <c r="E340" s="13"/>
      <c r="F340" s="38"/>
      <c r="G340" s="88"/>
      <c r="H340" s="14"/>
      <c r="I340" s="38"/>
      <c r="J340" s="13"/>
      <c r="K340" s="13"/>
      <c r="L340" s="444"/>
      <c r="M340" s="321"/>
      <c r="N340" s="482"/>
      <c r="O340" s="13"/>
      <c r="P340" s="530"/>
      <c r="Q340" s="226"/>
      <c r="R340" s="118"/>
      <c r="S340" s="118"/>
      <c r="T340" s="118"/>
      <c r="U340" s="226"/>
      <c r="V340" s="226"/>
      <c r="W340" s="226"/>
      <c r="X340" s="55"/>
      <c r="Y340" s="55"/>
      <c r="Z340" s="226"/>
      <c r="AA340" s="226"/>
      <c r="AB340" s="237"/>
      <c r="AC340" s="237"/>
      <c r="AD340" s="237"/>
      <c r="AE340" s="237"/>
      <c r="AF340" s="176"/>
      <c r="AG340" s="227"/>
      <c r="AH340" s="203"/>
      <c r="AI340" s="46"/>
      <c r="AJ340" s="399"/>
      <c r="AK340" s="66"/>
      <c r="AL340" s="66"/>
      <c r="AM340" s="66"/>
    </row>
    <row r="341" spans="1:39" ht="198.75" hidden="1" customHeight="1">
      <c r="A341" s="534"/>
      <c r="B341" s="99"/>
      <c r="C341" s="338"/>
      <c r="D341" s="147"/>
      <c r="E341" s="13"/>
      <c r="F341" s="38"/>
      <c r="G341" s="88"/>
      <c r="H341" s="14"/>
      <c r="I341" s="38"/>
      <c r="J341" s="13"/>
      <c r="K341" s="13"/>
      <c r="L341" s="444"/>
      <c r="M341" s="321"/>
      <c r="N341" s="482"/>
      <c r="O341" s="13"/>
      <c r="P341" s="530"/>
      <c r="Q341" s="226"/>
      <c r="R341" s="118"/>
      <c r="S341" s="118"/>
      <c r="T341" s="118"/>
      <c r="U341" s="226"/>
      <c r="V341" s="226"/>
      <c r="W341" s="226"/>
      <c r="X341" s="55"/>
      <c r="Y341" s="55"/>
      <c r="Z341" s="226"/>
      <c r="AA341" s="226"/>
      <c r="AB341" s="237"/>
      <c r="AC341" s="237"/>
      <c r="AD341" s="237"/>
      <c r="AE341" s="237"/>
      <c r="AF341" s="176"/>
      <c r="AG341" s="227"/>
      <c r="AH341" s="203"/>
      <c r="AI341" s="46"/>
      <c r="AJ341" s="399"/>
      <c r="AK341" s="66"/>
      <c r="AL341" s="66"/>
      <c r="AM341" s="66"/>
    </row>
    <row r="342" spans="1:39" ht="180" hidden="1" customHeight="1">
      <c r="A342" s="534"/>
      <c r="B342" s="99"/>
      <c r="C342" s="338"/>
      <c r="D342" s="147"/>
      <c r="E342" s="13"/>
      <c r="F342" s="117"/>
      <c r="G342" s="88"/>
      <c r="H342" s="14"/>
      <c r="I342" s="117"/>
      <c r="J342" s="13"/>
      <c r="K342" s="13"/>
      <c r="L342" s="444"/>
      <c r="M342" s="321"/>
      <c r="N342" s="482"/>
      <c r="O342" s="13"/>
      <c r="P342" s="530"/>
      <c r="Q342" s="226"/>
      <c r="R342" s="118"/>
      <c r="S342" s="118"/>
      <c r="T342" s="118"/>
      <c r="U342" s="226"/>
      <c r="V342" s="226"/>
      <c r="W342" s="226"/>
      <c r="X342" s="55"/>
      <c r="Y342" s="55"/>
      <c r="Z342" s="226"/>
      <c r="AA342" s="226"/>
      <c r="AB342" s="237"/>
      <c r="AC342" s="237"/>
      <c r="AD342" s="237"/>
      <c r="AE342" s="237"/>
      <c r="AF342" s="176"/>
      <c r="AG342" s="227"/>
      <c r="AH342" s="203"/>
      <c r="AI342" s="46"/>
      <c r="AJ342" s="399"/>
      <c r="AK342" s="66"/>
      <c r="AL342" s="66"/>
      <c r="AM342" s="66"/>
    </row>
    <row r="343" spans="1:39" ht="180" hidden="1" customHeight="1">
      <c r="A343" s="534"/>
      <c r="B343" s="99"/>
      <c r="C343" s="338"/>
      <c r="D343" s="147"/>
      <c r="E343" s="13"/>
      <c r="F343" s="38"/>
      <c r="G343" s="88"/>
      <c r="H343" s="14"/>
      <c r="I343" s="38"/>
      <c r="J343" s="13"/>
      <c r="K343" s="13"/>
      <c r="L343" s="444"/>
      <c r="M343" s="321"/>
      <c r="N343" s="482"/>
      <c r="O343" s="13"/>
      <c r="P343" s="530"/>
      <c r="Q343" s="226"/>
      <c r="R343" s="118"/>
      <c r="S343" s="118"/>
      <c r="T343" s="118"/>
      <c r="U343" s="226"/>
      <c r="V343" s="226"/>
      <c r="W343" s="226"/>
      <c r="X343" s="55"/>
      <c r="Y343" s="55"/>
      <c r="Z343" s="226"/>
      <c r="AA343" s="226"/>
      <c r="AB343" s="237"/>
      <c r="AC343" s="237"/>
      <c r="AD343" s="237"/>
      <c r="AE343" s="237"/>
      <c r="AF343" s="176"/>
      <c r="AG343" s="227"/>
      <c r="AH343" s="203"/>
      <c r="AI343" s="46"/>
      <c r="AJ343" s="399"/>
      <c r="AK343" s="66"/>
      <c r="AL343" s="66"/>
      <c r="AM343" s="66"/>
    </row>
    <row r="344" spans="1:39" ht="120" hidden="1" customHeight="1">
      <c r="A344" s="534"/>
      <c r="B344" s="99"/>
      <c r="C344" s="338"/>
      <c r="D344" s="147"/>
      <c r="E344" s="13"/>
      <c r="F344" s="38"/>
      <c r="G344" s="88"/>
      <c r="H344" s="14"/>
      <c r="I344" s="38"/>
      <c r="J344" s="13"/>
      <c r="K344" s="13"/>
      <c r="L344" s="444"/>
      <c r="M344" s="321"/>
      <c r="N344" s="482"/>
      <c r="O344" s="13"/>
      <c r="P344" s="530"/>
      <c r="Q344" s="226"/>
      <c r="R344" s="118"/>
      <c r="S344" s="118"/>
      <c r="T344" s="118"/>
      <c r="U344" s="226"/>
      <c r="V344" s="226"/>
      <c r="W344" s="226"/>
      <c r="X344" s="55"/>
      <c r="Y344" s="55"/>
      <c r="Z344" s="226"/>
      <c r="AA344" s="226"/>
      <c r="AB344" s="237"/>
      <c r="AC344" s="237"/>
      <c r="AD344" s="237"/>
      <c r="AE344" s="237"/>
      <c r="AF344" s="176"/>
      <c r="AG344" s="227"/>
      <c r="AH344" s="203"/>
      <c r="AI344" s="46"/>
      <c r="AJ344" s="399"/>
      <c r="AK344" s="66"/>
      <c r="AL344" s="66"/>
      <c r="AM344" s="66"/>
    </row>
    <row r="345" spans="1:39" ht="224.25" hidden="1" customHeight="1">
      <c r="A345" s="330"/>
      <c r="B345" s="99"/>
      <c r="C345" s="339"/>
      <c r="D345" s="147"/>
      <c r="E345" s="52"/>
      <c r="F345" s="53"/>
      <c r="G345" s="90"/>
      <c r="H345" s="54"/>
      <c r="I345" s="53"/>
      <c r="J345" s="52"/>
      <c r="K345" s="52"/>
      <c r="L345" s="469"/>
      <c r="M345" s="321"/>
      <c r="N345" s="483"/>
      <c r="O345" s="52"/>
      <c r="P345" s="531"/>
      <c r="Q345" s="226"/>
      <c r="R345" s="118"/>
      <c r="S345" s="118"/>
      <c r="T345" s="118"/>
      <c r="U345" s="226"/>
      <c r="V345" s="226"/>
      <c r="W345" s="226"/>
      <c r="X345" s="55"/>
      <c r="Y345" s="55"/>
      <c r="Z345" s="226"/>
      <c r="AA345" s="226"/>
      <c r="AB345" s="237"/>
      <c r="AC345" s="237"/>
      <c r="AD345" s="237"/>
      <c r="AE345" s="237"/>
      <c r="AF345" s="176"/>
      <c r="AG345" s="227"/>
      <c r="AH345" s="349"/>
      <c r="AI345" s="46"/>
      <c r="AJ345" s="399"/>
      <c r="AK345" s="66"/>
      <c r="AL345" s="66"/>
      <c r="AM345" s="66"/>
    </row>
    <row r="346" spans="1:39" ht="78" hidden="1" customHeight="1">
      <c r="A346" s="326"/>
      <c r="B346" s="99"/>
      <c r="C346" s="334"/>
      <c r="D346" s="147"/>
      <c r="E346" s="55"/>
      <c r="F346" s="46"/>
      <c r="G346" s="91"/>
      <c r="H346" s="56"/>
      <c r="I346" s="46"/>
      <c r="J346" s="55"/>
      <c r="K346" s="55"/>
      <c r="L346" s="455"/>
      <c r="M346" s="488"/>
      <c r="N346" s="484"/>
      <c r="O346" s="55"/>
      <c r="P346" s="194"/>
      <c r="Q346" s="226"/>
      <c r="R346" s="118"/>
      <c r="S346" s="118"/>
      <c r="T346" s="118"/>
      <c r="U346" s="226"/>
      <c r="V346" s="226"/>
      <c r="W346" s="226"/>
      <c r="X346" s="55"/>
      <c r="Y346" s="55"/>
      <c r="Z346" s="226"/>
      <c r="AA346" s="226"/>
      <c r="AB346" s="237"/>
      <c r="AC346" s="237"/>
      <c r="AD346" s="237"/>
      <c r="AE346" s="237"/>
      <c r="AF346" s="176"/>
      <c r="AG346" s="227"/>
      <c r="AH346" s="381"/>
      <c r="AI346" s="305"/>
      <c r="AJ346" s="399"/>
      <c r="AK346" s="66"/>
      <c r="AL346" s="66"/>
      <c r="AM346" s="66"/>
    </row>
    <row r="347" spans="1:39" ht="56.45" hidden="1" customHeight="1">
      <c r="A347" s="332"/>
      <c r="B347" s="99"/>
      <c r="C347" s="340"/>
      <c r="D347" s="147"/>
      <c r="E347" s="62"/>
      <c r="F347" s="63"/>
      <c r="G347" s="92"/>
      <c r="H347" s="64"/>
      <c r="I347" s="63"/>
      <c r="J347" s="62"/>
      <c r="K347" s="62"/>
      <c r="L347" s="470"/>
      <c r="M347" s="488"/>
      <c r="N347" s="485"/>
      <c r="O347" s="62"/>
      <c r="P347" s="532"/>
      <c r="Q347" s="226"/>
      <c r="R347" s="118"/>
      <c r="S347" s="118"/>
      <c r="T347" s="118"/>
      <c r="U347" s="226"/>
      <c r="V347" s="226"/>
      <c r="W347" s="226"/>
      <c r="X347" s="55"/>
      <c r="Y347" s="55"/>
      <c r="Z347" s="226"/>
      <c r="AA347" s="226"/>
      <c r="AB347" s="237"/>
      <c r="AC347" s="237"/>
      <c r="AD347" s="237"/>
      <c r="AE347" s="237"/>
      <c r="AF347" s="176"/>
      <c r="AG347" s="227"/>
      <c r="AH347" s="348"/>
      <c r="AI347" s="305"/>
      <c r="AJ347" s="399"/>
      <c r="AK347" s="66"/>
      <c r="AL347" s="66"/>
      <c r="AM347" s="66"/>
    </row>
    <row r="348" spans="1:39" ht="56.45" hidden="1" customHeight="1">
      <c r="A348" s="330"/>
      <c r="B348" s="99"/>
      <c r="C348" s="339"/>
      <c r="D348" s="147"/>
      <c r="E348" s="52"/>
      <c r="F348" s="53"/>
      <c r="G348" s="90"/>
      <c r="H348" s="54"/>
      <c r="I348" s="53"/>
      <c r="J348" s="52"/>
      <c r="K348" s="52"/>
      <c r="L348" s="471"/>
      <c r="M348" s="488"/>
      <c r="N348" s="483"/>
      <c r="O348" s="52"/>
      <c r="P348" s="531"/>
      <c r="Q348" s="226"/>
      <c r="R348" s="118"/>
      <c r="S348" s="118"/>
      <c r="T348" s="118"/>
      <c r="U348" s="226"/>
      <c r="V348" s="226"/>
      <c r="W348" s="226"/>
      <c r="X348" s="55"/>
      <c r="Y348" s="55"/>
      <c r="Z348" s="226"/>
      <c r="AA348" s="226"/>
      <c r="AB348" s="237"/>
      <c r="AC348" s="237"/>
      <c r="AD348" s="237"/>
      <c r="AE348" s="237"/>
      <c r="AF348" s="176"/>
      <c r="AG348" s="227"/>
      <c r="AH348" s="382"/>
      <c r="AI348" s="305"/>
      <c r="AJ348" s="399"/>
      <c r="AK348" s="66"/>
      <c r="AL348" s="66"/>
      <c r="AM348" s="66"/>
    </row>
    <row r="349" spans="1:39" ht="56.45" hidden="1" customHeight="1">
      <c r="A349" s="330"/>
      <c r="B349" s="99"/>
      <c r="C349" s="339"/>
      <c r="D349" s="147"/>
      <c r="E349" s="52"/>
      <c r="F349" s="53"/>
      <c r="G349" s="90"/>
      <c r="H349" s="54"/>
      <c r="I349" s="53"/>
      <c r="J349" s="52"/>
      <c r="K349" s="52"/>
      <c r="L349" s="471"/>
      <c r="M349" s="488"/>
      <c r="N349" s="483"/>
      <c r="O349" s="52"/>
      <c r="P349" s="531"/>
      <c r="Q349" s="226"/>
      <c r="R349" s="118"/>
      <c r="S349" s="118"/>
      <c r="T349" s="118"/>
      <c r="U349" s="226"/>
      <c r="V349" s="226"/>
      <c r="W349" s="226"/>
      <c r="X349" s="55"/>
      <c r="Y349" s="55"/>
      <c r="Z349" s="226"/>
      <c r="AA349" s="226"/>
      <c r="AB349" s="237"/>
      <c r="AC349" s="237"/>
      <c r="AD349" s="237"/>
      <c r="AE349" s="237"/>
      <c r="AF349" s="176"/>
      <c r="AG349" s="227"/>
      <c r="AH349" s="382"/>
      <c r="AI349" s="305"/>
      <c r="AJ349" s="399"/>
      <c r="AK349" s="66"/>
      <c r="AL349" s="66"/>
      <c r="AM349" s="66"/>
    </row>
    <row r="350" spans="1:39" ht="56.45" hidden="1" customHeight="1">
      <c r="A350" s="330"/>
      <c r="B350" s="99"/>
      <c r="C350" s="339"/>
      <c r="D350" s="147"/>
      <c r="E350" s="52"/>
      <c r="F350" s="53"/>
      <c r="G350" s="90"/>
      <c r="H350" s="54"/>
      <c r="I350" s="53"/>
      <c r="J350" s="52"/>
      <c r="K350" s="52"/>
      <c r="L350" s="471"/>
      <c r="M350" s="488"/>
      <c r="N350" s="483"/>
      <c r="O350" s="52"/>
      <c r="P350" s="531"/>
      <c r="Q350" s="226"/>
      <c r="R350" s="118"/>
      <c r="S350" s="118"/>
      <c r="T350" s="118"/>
      <c r="U350" s="226"/>
      <c r="V350" s="226"/>
      <c r="W350" s="226"/>
      <c r="X350" s="55"/>
      <c r="Y350" s="55"/>
      <c r="Z350" s="226"/>
      <c r="AA350" s="226"/>
      <c r="AB350" s="237"/>
      <c r="AC350" s="237"/>
      <c r="AD350" s="237"/>
      <c r="AE350" s="237"/>
      <c r="AF350" s="176"/>
      <c r="AG350" s="227"/>
      <c r="AH350" s="382"/>
      <c r="AI350" s="305"/>
      <c r="AJ350" s="399"/>
      <c r="AK350" s="66"/>
      <c r="AL350" s="66"/>
      <c r="AM350" s="66"/>
    </row>
    <row r="351" spans="1:39" ht="56.45" hidden="1" customHeight="1">
      <c r="A351" s="330"/>
      <c r="B351" s="99"/>
      <c r="C351" s="339"/>
      <c r="D351" s="147"/>
      <c r="E351" s="52"/>
      <c r="F351" s="53"/>
      <c r="G351" s="90"/>
      <c r="H351" s="54"/>
      <c r="I351" s="53"/>
      <c r="J351" s="52"/>
      <c r="K351" s="52"/>
      <c r="L351" s="471"/>
      <c r="M351" s="488"/>
      <c r="N351" s="483"/>
      <c r="O351" s="52"/>
      <c r="P351" s="531"/>
      <c r="Q351" s="226"/>
      <c r="R351" s="118"/>
      <c r="S351" s="118"/>
      <c r="T351" s="118"/>
      <c r="U351" s="226"/>
      <c r="V351" s="226"/>
      <c r="W351" s="226"/>
      <c r="X351" s="55"/>
      <c r="Y351" s="55"/>
      <c r="Z351" s="226"/>
      <c r="AA351" s="226"/>
      <c r="AB351" s="237"/>
      <c r="AC351" s="237"/>
      <c r="AD351" s="237"/>
      <c r="AE351" s="237"/>
      <c r="AF351" s="176"/>
      <c r="AG351" s="227"/>
      <c r="AH351" s="382"/>
      <c r="AI351" s="305"/>
      <c r="AJ351" s="399"/>
      <c r="AK351" s="66"/>
      <c r="AL351" s="66"/>
      <c r="AM351" s="66"/>
    </row>
    <row r="352" spans="1:39" ht="56.45" hidden="1" customHeight="1">
      <c r="A352" s="330"/>
      <c r="B352" s="99"/>
      <c r="C352" s="339"/>
      <c r="D352" s="147"/>
      <c r="E352" s="52"/>
      <c r="F352" s="53"/>
      <c r="G352" s="90"/>
      <c r="H352" s="54"/>
      <c r="I352" s="53"/>
      <c r="J352" s="52"/>
      <c r="K352" s="52"/>
      <c r="L352" s="471"/>
      <c r="M352" s="488"/>
      <c r="N352" s="483"/>
      <c r="O352" s="52"/>
      <c r="P352" s="531"/>
      <c r="Q352" s="226"/>
      <c r="R352" s="118"/>
      <c r="S352" s="118"/>
      <c r="T352" s="118"/>
      <c r="U352" s="226"/>
      <c r="V352" s="226"/>
      <c r="W352" s="226"/>
      <c r="X352" s="55"/>
      <c r="Y352" s="55"/>
      <c r="Z352" s="226"/>
      <c r="AA352" s="226"/>
      <c r="AB352" s="237"/>
      <c r="AC352" s="237"/>
      <c r="AD352" s="237"/>
      <c r="AE352" s="237"/>
      <c r="AF352" s="176"/>
      <c r="AG352" s="227"/>
      <c r="AH352" s="382"/>
      <c r="AI352" s="305"/>
      <c r="AJ352" s="399"/>
      <c r="AK352" s="66"/>
      <c r="AL352" s="66"/>
      <c r="AM352" s="66"/>
    </row>
    <row r="353" spans="1:39" ht="56.45" hidden="1" customHeight="1">
      <c r="A353" s="330"/>
      <c r="B353" s="99"/>
      <c r="C353" s="339"/>
      <c r="D353" s="147"/>
      <c r="E353" s="52"/>
      <c r="F353" s="53"/>
      <c r="G353" s="90"/>
      <c r="H353" s="54"/>
      <c r="I353" s="53"/>
      <c r="J353" s="52"/>
      <c r="K353" s="52"/>
      <c r="L353" s="471"/>
      <c r="M353" s="488"/>
      <c r="N353" s="483"/>
      <c r="O353" s="52"/>
      <c r="P353" s="531"/>
      <c r="Q353" s="226"/>
      <c r="R353" s="118"/>
      <c r="S353" s="118"/>
      <c r="T353" s="118"/>
      <c r="U353" s="226"/>
      <c r="V353" s="226"/>
      <c r="W353" s="226"/>
      <c r="X353" s="55"/>
      <c r="Y353" s="55"/>
      <c r="Z353" s="226"/>
      <c r="AA353" s="226"/>
      <c r="AB353" s="237"/>
      <c r="AC353" s="237"/>
      <c r="AD353" s="237"/>
      <c r="AE353" s="237"/>
      <c r="AF353" s="176"/>
      <c r="AG353" s="227"/>
      <c r="AH353" s="382"/>
      <c r="AI353" s="305"/>
      <c r="AJ353" s="399"/>
      <c r="AK353" s="66"/>
      <c r="AL353" s="66"/>
      <c r="AM353" s="66"/>
    </row>
    <row r="354" spans="1:39" ht="56.45" hidden="1" customHeight="1">
      <c r="A354" s="330"/>
      <c r="B354" s="99"/>
      <c r="C354" s="339"/>
      <c r="D354" s="147"/>
      <c r="E354" s="52"/>
      <c r="F354" s="53"/>
      <c r="G354" s="90"/>
      <c r="H354" s="54"/>
      <c r="I354" s="53"/>
      <c r="J354" s="52"/>
      <c r="K354" s="52"/>
      <c r="L354" s="471"/>
      <c r="M354" s="488"/>
      <c r="N354" s="483"/>
      <c r="O354" s="52"/>
      <c r="P354" s="531"/>
      <c r="Q354" s="226"/>
      <c r="R354" s="118"/>
      <c r="S354" s="118"/>
      <c r="T354" s="118"/>
      <c r="U354" s="226"/>
      <c r="V354" s="226"/>
      <c r="W354" s="226"/>
      <c r="X354" s="55"/>
      <c r="Y354" s="55"/>
      <c r="Z354" s="226"/>
      <c r="AA354" s="226"/>
      <c r="AB354" s="237"/>
      <c r="AC354" s="237"/>
      <c r="AD354" s="237"/>
      <c r="AE354" s="237"/>
      <c r="AF354" s="176"/>
      <c r="AG354" s="227"/>
      <c r="AH354" s="382"/>
      <c r="AI354" s="305"/>
      <c r="AJ354" s="399"/>
      <c r="AK354" s="66"/>
      <c r="AL354" s="66"/>
      <c r="AM354" s="66"/>
    </row>
    <row r="355" spans="1:39" ht="56.45" hidden="1" customHeight="1">
      <c r="A355" s="330"/>
      <c r="B355" s="99"/>
      <c r="C355" s="339"/>
      <c r="D355" s="147"/>
      <c r="E355" s="52"/>
      <c r="F355" s="53"/>
      <c r="G355" s="90"/>
      <c r="H355" s="54"/>
      <c r="I355" s="53"/>
      <c r="J355" s="52"/>
      <c r="K355" s="52"/>
      <c r="L355" s="471"/>
      <c r="M355" s="488"/>
      <c r="N355" s="483"/>
      <c r="O355" s="52"/>
      <c r="P355" s="531"/>
      <c r="Q355" s="226"/>
      <c r="R355" s="118"/>
      <c r="S355" s="118"/>
      <c r="T355" s="118"/>
      <c r="U355" s="226"/>
      <c r="V355" s="226"/>
      <c r="W355" s="226"/>
      <c r="X355" s="55"/>
      <c r="Y355" s="55"/>
      <c r="Z355" s="226"/>
      <c r="AA355" s="226"/>
      <c r="AB355" s="237"/>
      <c r="AC355" s="237"/>
      <c r="AD355" s="237"/>
      <c r="AE355" s="237"/>
      <c r="AF355" s="176"/>
      <c r="AG355" s="227"/>
      <c r="AH355" s="382"/>
      <c r="AI355" s="305"/>
      <c r="AJ355" s="399"/>
      <c r="AK355" s="66"/>
      <c r="AL355" s="66"/>
      <c r="AM355" s="66"/>
    </row>
    <row r="356" spans="1:39" ht="56.45" hidden="1" customHeight="1">
      <c r="A356" s="330"/>
      <c r="B356" s="99"/>
      <c r="C356" s="339"/>
      <c r="D356" s="147"/>
      <c r="E356" s="52"/>
      <c r="F356" s="53"/>
      <c r="G356" s="90"/>
      <c r="H356" s="54"/>
      <c r="I356" s="53"/>
      <c r="J356" s="52"/>
      <c r="K356" s="52"/>
      <c r="L356" s="471"/>
      <c r="M356" s="488"/>
      <c r="N356" s="483"/>
      <c r="O356" s="52"/>
      <c r="P356" s="531"/>
      <c r="Q356" s="226"/>
      <c r="R356" s="118"/>
      <c r="S356" s="118"/>
      <c r="T356" s="118"/>
      <c r="U356" s="226"/>
      <c r="V356" s="226"/>
      <c r="W356" s="226"/>
      <c r="X356" s="55"/>
      <c r="Y356" s="55"/>
      <c r="Z356" s="226"/>
      <c r="AA356" s="226"/>
      <c r="AB356" s="237"/>
      <c r="AC356" s="237"/>
      <c r="AD356" s="237"/>
      <c r="AE356" s="237"/>
      <c r="AF356" s="176"/>
      <c r="AG356" s="227"/>
      <c r="AH356" s="382"/>
      <c r="AI356" s="305"/>
      <c r="AJ356" s="399"/>
      <c r="AK356" s="66"/>
      <c r="AL356" s="66"/>
      <c r="AM356" s="66"/>
    </row>
    <row r="357" spans="1:39" ht="56.45" hidden="1" customHeight="1">
      <c r="A357" s="330"/>
      <c r="B357" s="99"/>
      <c r="C357" s="339"/>
      <c r="D357" s="147"/>
      <c r="E357" s="52"/>
      <c r="F357" s="53"/>
      <c r="G357" s="90"/>
      <c r="H357" s="54"/>
      <c r="I357" s="53"/>
      <c r="J357" s="52"/>
      <c r="K357" s="52"/>
      <c r="L357" s="471"/>
      <c r="M357" s="488"/>
      <c r="N357" s="483"/>
      <c r="O357" s="52"/>
      <c r="P357" s="531"/>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5" hidden="1" customHeight="1">
      <c r="A358" s="330"/>
      <c r="B358" s="99"/>
      <c r="C358" s="339"/>
      <c r="D358" s="147"/>
      <c r="E358" s="52"/>
      <c r="F358" s="53"/>
      <c r="G358" s="90"/>
      <c r="H358" s="54"/>
      <c r="I358" s="53"/>
      <c r="J358" s="52"/>
      <c r="K358" s="52"/>
      <c r="L358" s="471"/>
      <c r="M358" s="488"/>
      <c r="N358" s="483"/>
      <c r="O358" s="52"/>
      <c r="P358" s="531"/>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5" hidden="1" customHeight="1">
      <c r="A359" s="330"/>
      <c r="B359" s="99"/>
      <c r="C359" s="339"/>
      <c r="D359" s="147"/>
      <c r="E359" s="52"/>
      <c r="F359" s="53"/>
      <c r="G359" s="90"/>
      <c r="H359" s="54"/>
      <c r="I359" s="53"/>
      <c r="J359" s="52"/>
      <c r="K359" s="52"/>
      <c r="L359" s="471"/>
      <c r="M359" s="488"/>
      <c r="N359" s="483"/>
      <c r="O359" s="52"/>
      <c r="P359" s="531"/>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5" hidden="1" customHeight="1">
      <c r="A360" s="330"/>
      <c r="B360" s="99"/>
      <c r="C360" s="339"/>
      <c r="D360" s="147"/>
      <c r="E360" s="52"/>
      <c r="F360" s="53"/>
      <c r="G360" s="90"/>
      <c r="H360" s="54"/>
      <c r="I360" s="53"/>
      <c r="J360" s="52"/>
      <c r="K360" s="52"/>
      <c r="L360" s="471"/>
      <c r="M360" s="488"/>
      <c r="N360" s="483"/>
      <c r="O360" s="52"/>
      <c r="P360" s="531"/>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5" hidden="1" customHeight="1">
      <c r="A361" s="330"/>
      <c r="B361" s="99"/>
      <c r="C361" s="339"/>
      <c r="D361" s="147"/>
      <c r="E361" s="52"/>
      <c r="F361" s="53"/>
      <c r="G361" s="90"/>
      <c r="H361" s="54"/>
      <c r="I361" s="53"/>
      <c r="J361" s="52"/>
      <c r="K361" s="52"/>
      <c r="L361" s="471"/>
      <c r="M361" s="488"/>
      <c r="N361" s="483"/>
      <c r="O361" s="52"/>
      <c r="P361" s="531"/>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5" hidden="1" customHeight="1">
      <c r="A362" s="330"/>
      <c r="B362" s="99"/>
      <c r="C362" s="339"/>
      <c r="D362" s="147"/>
      <c r="E362" s="52"/>
      <c r="F362" s="53"/>
      <c r="G362" s="90"/>
      <c r="H362" s="54"/>
      <c r="I362" s="53"/>
      <c r="J362" s="52"/>
      <c r="K362" s="52"/>
      <c r="L362" s="471"/>
      <c r="M362" s="488"/>
      <c r="N362" s="483"/>
      <c r="O362" s="52"/>
      <c r="P362" s="531"/>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5" hidden="1" customHeight="1">
      <c r="A363" s="330"/>
      <c r="B363" s="99"/>
      <c r="C363" s="339"/>
      <c r="D363" s="147"/>
      <c r="E363" s="52"/>
      <c r="F363" s="53"/>
      <c r="G363" s="90"/>
      <c r="H363" s="54"/>
      <c r="I363" s="53"/>
      <c r="J363" s="52"/>
      <c r="K363" s="52"/>
      <c r="L363" s="471"/>
      <c r="M363" s="488"/>
      <c r="N363" s="483"/>
      <c r="O363" s="52"/>
      <c r="P363" s="531"/>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5" hidden="1" customHeight="1">
      <c r="A364" s="330"/>
      <c r="B364" s="99"/>
      <c r="C364" s="339"/>
      <c r="D364" s="147"/>
      <c r="E364" s="52"/>
      <c r="F364" s="53"/>
      <c r="G364" s="90"/>
      <c r="H364" s="54"/>
      <c r="I364" s="53"/>
      <c r="J364" s="52"/>
      <c r="K364" s="52"/>
      <c r="L364" s="471"/>
      <c r="M364" s="488"/>
      <c r="N364" s="483"/>
      <c r="O364" s="52"/>
      <c r="P364" s="531"/>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5" hidden="1" customHeight="1">
      <c r="A365" s="330"/>
      <c r="B365" s="99"/>
      <c r="C365" s="339"/>
      <c r="D365" s="147"/>
      <c r="E365" s="52"/>
      <c r="F365" s="53"/>
      <c r="G365" s="90"/>
      <c r="H365" s="54"/>
      <c r="I365" s="53"/>
      <c r="J365" s="52"/>
      <c r="K365" s="52"/>
      <c r="L365" s="471"/>
      <c r="M365" s="488"/>
      <c r="N365" s="483"/>
      <c r="O365" s="52"/>
      <c r="P365" s="531"/>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5" hidden="1" customHeight="1">
      <c r="A366" s="330"/>
      <c r="B366" s="99"/>
      <c r="C366" s="339"/>
      <c r="D366" s="147"/>
      <c r="E366" s="52"/>
      <c r="F366" s="53"/>
      <c r="G366" s="90"/>
      <c r="H366" s="54"/>
      <c r="I366" s="53"/>
      <c r="J366" s="52"/>
      <c r="K366" s="52"/>
      <c r="L366" s="471"/>
      <c r="M366" s="488"/>
      <c r="N366" s="483"/>
      <c r="O366" s="52"/>
      <c r="P366" s="531"/>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5" hidden="1" customHeight="1">
      <c r="A367" s="330"/>
      <c r="B367" s="99"/>
      <c r="C367" s="339"/>
      <c r="D367" s="147"/>
      <c r="E367" s="52"/>
      <c r="F367" s="53"/>
      <c r="G367" s="90"/>
      <c r="H367" s="54"/>
      <c r="I367" s="53"/>
      <c r="J367" s="52"/>
      <c r="K367" s="52"/>
      <c r="L367" s="471"/>
      <c r="M367" s="488"/>
      <c r="N367" s="483"/>
      <c r="O367" s="52"/>
      <c r="P367" s="531"/>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5" hidden="1" customHeight="1">
      <c r="A368" s="330"/>
      <c r="B368" s="99"/>
      <c r="C368" s="339"/>
      <c r="D368" s="147"/>
      <c r="E368" s="52"/>
      <c r="F368" s="53"/>
      <c r="G368" s="90"/>
      <c r="H368" s="54"/>
      <c r="I368" s="53"/>
      <c r="J368" s="52"/>
      <c r="K368" s="52"/>
      <c r="L368" s="471"/>
      <c r="M368" s="488"/>
      <c r="N368" s="483"/>
      <c r="O368" s="52"/>
      <c r="P368" s="531"/>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5" hidden="1" customHeight="1">
      <c r="A369" s="330"/>
      <c r="B369" s="99"/>
      <c r="C369" s="339"/>
      <c r="D369" s="147"/>
      <c r="E369" s="52"/>
      <c r="F369" s="53"/>
      <c r="G369" s="90"/>
      <c r="H369" s="54"/>
      <c r="I369" s="53"/>
      <c r="J369" s="52"/>
      <c r="K369" s="52"/>
      <c r="L369" s="471"/>
      <c r="M369" s="488"/>
      <c r="N369" s="483"/>
      <c r="O369" s="52"/>
      <c r="P369" s="531"/>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5" hidden="1" customHeight="1">
      <c r="A370" s="330"/>
      <c r="B370" s="99"/>
      <c r="C370" s="339"/>
      <c r="D370" s="147"/>
      <c r="E370" s="52"/>
      <c r="F370" s="53"/>
      <c r="G370" s="90"/>
      <c r="H370" s="54"/>
      <c r="I370" s="53"/>
      <c r="J370" s="52"/>
      <c r="K370" s="52"/>
      <c r="L370" s="471"/>
      <c r="M370" s="488"/>
      <c r="N370" s="483"/>
      <c r="O370" s="52"/>
      <c r="P370" s="531"/>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5" hidden="1" customHeight="1">
      <c r="A371" s="330"/>
      <c r="B371" s="99"/>
      <c r="C371" s="339"/>
      <c r="D371" s="147"/>
      <c r="E371" s="52"/>
      <c r="F371" s="53"/>
      <c r="G371" s="90"/>
      <c r="H371" s="54"/>
      <c r="I371" s="53"/>
      <c r="J371" s="52"/>
      <c r="K371" s="52"/>
      <c r="L371" s="471"/>
      <c r="M371" s="488"/>
      <c r="N371" s="483"/>
      <c r="O371" s="52"/>
      <c r="P371" s="531"/>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5" hidden="1" customHeight="1">
      <c r="A372" s="330"/>
      <c r="B372" s="99"/>
      <c r="C372" s="339"/>
      <c r="D372" s="147"/>
      <c r="E372" s="52"/>
      <c r="F372" s="53"/>
      <c r="G372" s="90"/>
      <c r="H372" s="54"/>
      <c r="I372" s="53"/>
      <c r="J372" s="52"/>
      <c r="K372" s="52"/>
      <c r="L372" s="471"/>
      <c r="M372" s="488"/>
      <c r="N372" s="483"/>
      <c r="O372" s="52"/>
      <c r="P372" s="531"/>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5" hidden="1" customHeight="1">
      <c r="A373" s="330"/>
      <c r="B373" s="99"/>
      <c r="C373" s="339"/>
      <c r="D373" s="147"/>
      <c r="E373" s="52"/>
      <c r="F373" s="53"/>
      <c r="G373" s="90"/>
      <c r="H373" s="54"/>
      <c r="I373" s="53"/>
      <c r="J373" s="52"/>
      <c r="K373" s="52"/>
      <c r="L373" s="471"/>
      <c r="M373" s="488"/>
      <c r="N373" s="483"/>
      <c r="O373" s="52"/>
      <c r="P373" s="531"/>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5" hidden="1" customHeight="1">
      <c r="A374" s="330"/>
      <c r="B374" s="99"/>
      <c r="C374" s="339"/>
      <c r="D374" s="147"/>
      <c r="E374" s="52"/>
      <c r="F374" s="53"/>
      <c r="G374" s="90"/>
      <c r="H374" s="54"/>
      <c r="I374" s="53"/>
      <c r="J374" s="52"/>
      <c r="K374" s="52"/>
      <c r="L374" s="471"/>
      <c r="M374" s="488"/>
      <c r="N374" s="483"/>
      <c r="O374" s="52"/>
      <c r="P374" s="531"/>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5" hidden="1" customHeight="1">
      <c r="A375" s="330"/>
      <c r="B375" s="99"/>
      <c r="C375" s="339"/>
      <c r="D375" s="147"/>
      <c r="E375" s="52"/>
      <c r="F375" s="53"/>
      <c r="G375" s="90"/>
      <c r="H375" s="54"/>
      <c r="I375" s="53"/>
      <c r="J375" s="52"/>
      <c r="K375" s="52"/>
      <c r="L375" s="471"/>
      <c r="M375" s="488"/>
      <c r="N375" s="483"/>
      <c r="O375" s="52"/>
      <c r="P375" s="531"/>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5" hidden="1" customHeight="1">
      <c r="A376" s="330"/>
      <c r="B376" s="99"/>
      <c r="C376" s="339"/>
      <c r="D376" s="147"/>
      <c r="E376" s="52"/>
      <c r="F376" s="53"/>
      <c r="G376" s="90"/>
      <c r="H376" s="54"/>
      <c r="I376" s="53"/>
      <c r="J376" s="52"/>
      <c r="K376" s="52"/>
      <c r="L376" s="471"/>
      <c r="M376" s="488"/>
      <c r="N376" s="483"/>
      <c r="O376" s="52"/>
      <c r="P376" s="531"/>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5" hidden="1" customHeight="1">
      <c r="A377" s="330"/>
      <c r="B377" s="99"/>
      <c r="C377" s="339"/>
      <c r="D377" s="147"/>
      <c r="E377" s="52"/>
      <c r="F377" s="53"/>
      <c r="G377" s="90"/>
      <c r="H377" s="54"/>
      <c r="I377" s="53"/>
      <c r="J377" s="52"/>
      <c r="K377" s="52"/>
      <c r="L377" s="471"/>
      <c r="M377" s="488"/>
      <c r="N377" s="483"/>
      <c r="O377" s="52"/>
      <c r="P377" s="531"/>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5" hidden="1" customHeight="1">
      <c r="A378" s="330"/>
      <c r="B378" s="99"/>
      <c r="C378" s="339"/>
      <c r="D378" s="147"/>
      <c r="E378" s="52"/>
      <c r="F378" s="53"/>
      <c r="G378" s="90"/>
      <c r="H378" s="54"/>
      <c r="I378" s="53"/>
      <c r="J378" s="52"/>
      <c r="K378" s="52"/>
      <c r="L378" s="471"/>
      <c r="M378" s="488"/>
      <c r="N378" s="483"/>
      <c r="O378" s="52"/>
      <c r="P378" s="531"/>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5" hidden="1" customHeight="1">
      <c r="A379" s="330"/>
      <c r="B379" s="99"/>
      <c r="C379" s="339"/>
      <c r="D379" s="147"/>
      <c r="E379" s="52"/>
      <c r="F379" s="53"/>
      <c r="G379" s="90"/>
      <c r="H379" s="54"/>
      <c r="I379" s="53"/>
      <c r="J379" s="52"/>
      <c r="K379" s="52"/>
      <c r="L379" s="471"/>
      <c r="M379" s="488"/>
      <c r="N379" s="483"/>
      <c r="O379" s="52"/>
      <c r="P379" s="531"/>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5" hidden="1" customHeight="1">
      <c r="A380" s="330"/>
      <c r="B380" s="99"/>
      <c r="C380" s="339"/>
      <c r="D380" s="147"/>
      <c r="E380" s="52"/>
      <c r="F380" s="53"/>
      <c r="G380" s="90"/>
      <c r="H380" s="54"/>
      <c r="I380" s="53"/>
      <c r="J380" s="52"/>
      <c r="K380" s="52"/>
      <c r="L380" s="471"/>
      <c r="M380" s="488"/>
      <c r="N380" s="483"/>
      <c r="O380" s="52"/>
      <c r="P380" s="531"/>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5" hidden="1" customHeight="1">
      <c r="A381" s="330"/>
      <c r="B381" s="99"/>
      <c r="C381" s="339"/>
      <c r="D381" s="147"/>
      <c r="E381" s="52"/>
      <c r="F381" s="53"/>
      <c r="G381" s="90"/>
      <c r="H381" s="54"/>
      <c r="I381" s="53"/>
      <c r="J381" s="52"/>
      <c r="K381" s="52"/>
      <c r="L381" s="471"/>
      <c r="M381" s="488"/>
      <c r="N381" s="483"/>
      <c r="O381" s="52"/>
      <c r="P381" s="531"/>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5" customHeight="1">
      <c r="A382" s="52"/>
      <c r="B382" s="62"/>
      <c r="C382" s="52"/>
      <c r="D382" s="147"/>
      <c r="E382" s="52"/>
      <c r="F382" s="53"/>
      <c r="G382" s="90"/>
      <c r="H382" s="54"/>
      <c r="I382" s="53"/>
      <c r="J382" s="52"/>
      <c r="K382" s="52"/>
      <c r="L382" s="471"/>
      <c r="M382" s="488"/>
      <c r="N382" s="483"/>
      <c r="O382" s="52"/>
      <c r="P382" s="531"/>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5" customHeight="1">
      <c r="A383" s="52"/>
      <c r="B383" s="52"/>
      <c r="C383" s="52"/>
      <c r="D383" s="147"/>
      <c r="E383" s="52"/>
      <c r="F383" s="53"/>
      <c r="G383" s="90"/>
      <c r="H383" s="54"/>
      <c r="I383" s="53"/>
      <c r="J383" s="52"/>
      <c r="K383" s="52"/>
      <c r="L383" s="471"/>
      <c r="M383" s="488"/>
      <c r="N383" s="483"/>
      <c r="O383" s="52"/>
      <c r="P383" s="531"/>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5" customHeight="1">
      <c r="A384" s="52"/>
      <c r="B384" s="52"/>
      <c r="C384" s="52"/>
      <c r="D384" s="147"/>
      <c r="E384" s="52"/>
      <c r="F384" s="53"/>
      <c r="G384" s="90"/>
      <c r="H384" s="54"/>
      <c r="I384" s="53"/>
      <c r="J384" s="52"/>
      <c r="K384" s="52"/>
      <c r="L384" s="471"/>
      <c r="M384" s="488"/>
      <c r="N384" s="483"/>
      <c r="O384" s="52"/>
      <c r="P384" s="531"/>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5" customHeight="1">
      <c r="A385" s="52"/>
      <c r="B385" s="52"/>
      <c r="C385" s="52"/>
      <c r="D385" s="147"/>
      <c r="E385" s="52"/>
      <c r="F385" s="53"/>
      <c r="G385" s="90"/>
      <c r="H385" s="54"/>
      <c r="I385" s="53"/>
      <c r="J385" s="52"/>
      <c r="K385" s="52"/>
      <c r="L385" s="471"/>
      <c r="M385" s="488"/>
      <c r="N385" s="483"/>
      <c r="O385" s="52"/>
      <c r="P385" s="531"/>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5" customHeight="1">
      <c r="A386" s="52"/>
      <c r="B386" s="52"/>
      <c r="C386" s="52"/>
      <c r="D386" s="147"/>
      <c r="E386" s="52"/>
      <c r="F386" s="53"/>
      <c r="G386" s="90"/>
      <c r="H386" s="54"/>
      <c r="I386" s="53"/>
      <c r="J386" s="52"/>
      <c r="K386" s="52"/>
      <c r="L386" s="471"/>
      <c r="M386" s="488"/>
      <c r="N386" s="483"/>
      <c r="O386" s="52"/>
      <c r="P386" s="531"/>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5" customHeight="1">
      <c r="A387" s="52"/>
      <c r="B387" s="52"/>
      <c r="C387" s="52"/>
      <c r="D387" s="147"/>
      <c r="E387" s="52"/>
      <c r="F387" s="53"/>
      <c r="G387" s="90"/>
      <c r="H387" s="54"/>
      <c r="I387" s="53"/>
      <c r="J387" s="52"/>
      <c r="K387" s="52"/>
      <c r="L387" s="471"/>
      <c r="M387" s="488"/>
      <c r="N387" s="483"/>
      <c r="O387" s="52"/>
      <c r="P387" s="531"/>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5" customHeight="1">
      <c r="A388" s="52"/>
      <c r="B388" s="52"/>
      <c r="C388" s="52"/>
      <c r="D388" s="147"/>
      <c r="E388" s="52"/>
      <c r="F388" s="53"/>
      <c r="G388" s="90"/>
      <c r="H388" s="54"/>
      <c r="I388" s="53"/>
      <c r="J388" s="52"/>
      <c r="K388" s="52"/>
      <c r="L388" s="471"/>
      <c r="M388" s="488"/>
      <c r="N388" s="483"/>
      <c r="O388" s="52"/>
      <c r="P388" s="531"/>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5" customHeight="1">
      <c r="A389" s="52"/>
      <c r="B389" s="52"/>
      <c r="C389" s="52"/>
      <c r="D389" s="147"/>
      <c r="E389" s="52"/>
      <c r="F389" s="53"/>
      <c r="G389" s="90"/>
      <c r="H389" s="54"/>
      <c r="I389" s="53"/>
      <c r="J389" s="52"/>
      <c r="K389" s="52"/>
      <c r="L389" s="471"/>
      <c r="M389" s="488"/>
      <c r="N389" s="483"/>
      <c r="O389" s="52"/>
      <c r="P389" s="531"/>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5" customHeight="1">
      <c r="A390" s="52"/>
      <c r="B390" s="52"/>
      <c r="C390" s="52"/>
      <c r="D390" s="147"/>
      <c r="E390" s="52"/>
      <c r="F390" s="53"/>
      <c r="G390" s="90"/>
      <c r="H390" s="54"/>
      <c r="I390" s="53"/>
      <c r="J390" s="52"/>
      <c r="K390" s="52"/>
      <c r="L390" s="471"/>
      <c r="M390" s="488"/>
      <c r="N390" s="483"/>
      <c r="O390" s="52"/>
      <c r="P390" s="531"/>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5" customHeight="1">
      <c r="A391" s="52"/>
      <c r="B391" s="52"/>
      <c r="C391" s="52"/>
      <c r="D391" s="147"/>
      <c r="E391" s="52"/>
      <c r="F391" s="53"/>
      <c r="G391" s="90"/>
      <c r="H391" s="54"/>
      <c r="I391" s="53"/>
      <c r="J391" s="52"/>
      <c r="K391" s="52"/>
      <c r="L391" s="471"/>
      <c r="M391" s="488"/>
      <c r="N391" s="483"/>
      <c r="O391" s="52"/>
      <c r="P391" s="531"/>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5" customHeight="1">
      <c r="A392" s="52"/>
      <c r="B392" s="52"/>
      <c r="C392" s="52"/>
      <c r="D392" s="147"/>
      <c r="E392" s="52"/>
      <c r="F392" s="53"/>
      <c r="G392" s="90"/>
      <c r="H392" s="54"/>
      <c r="I392" s="53"/>
      <c r="J392" s="52"/>
      <c r="K392" s="52"/>
      <c r="L392" s="471"/>
      <c r="M392" s="488"/>
      <c r="N392" s="483"/>
      <c r="O392" s="52"/>
      <c r="P392" s="531"/>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5" customHeight="1">
      <c r="A393" s="52"/>
      <c r="B393" s="52"/>
      <c r="C393" s="52"/>
      <c r="D393" s="147"/>
      <c r="E393" s="52"/>
      <c r="F393" s="53"/>
      <c r="G393" s="90"/>
      <c r="H393" s="54"/>
      <c r="I393" s="53"/>
      <c r="J393" s="52"/>
      <c r="K393" s="52"/>
      <c r="L393" s="471"/>
      <c r="M393" s="488"/>
      <c r="N393" s="483"/>
      <c r="O393" s="52"/>
      <c r="P393" s="531"/>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5" customHeight="1">
      <c r="A394" s="52"/>
      <c r="B394" s="52"/>
      <c r="C394" s="52"/>
      <c r="D394" s="147"/>
      <c r="E394" s="52"/>
      <c r="F394" s="53"/>
      <c r="G394" s="90"/>
      <c r="H394" s="54"/>
      <c r="I394" s="53"/>
      <c r="J394" s="52"/>
      <c r="K394" s="52"/>
      <c r="L394" s="471"/>
      <c r="M394" s="488"/>
      <c r="N394" s="483"/>
      <c r="O394" s="52"/>
      <c r="P394" s="531"/>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467"/>
      <c r="M395" s="488"/>
      <c r="N395" s="481"/>
      <c r="O395" s="13"/>
      <c r="P395" s="529"/>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467"/>
      <c r="M396" s="488"/>
      <c r="N396" s="481"/>
      <c r="O396" s="13"/>
      <c r="P396" s="529"/>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467"/>
      <c r="M397" s="488"/>
      <c r="N397" s="481"/>
      <c r="O397" s="13"/>
      <c r="P397" s="529"/>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467"/>
      <c r="M398" s="488"/>
      <c r="N398" s="481"/>
      <c r="O398" s="13"/>
      <c r="P398" s="529"/>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467"/>
      <c r="M399" s="488"/>
      <c r="N399" s="481"/>
      <c r="O399" s="13"/>
      <c r="P399" s="529"/>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467"/>
      <c r="M400" s="488"/>
      <c r="N400" s="481"/>
      <c r="O400" s="13"/>
      <c r="P400" s="529"/>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467"/>
      <c r="M401" s="488"/>
      <c r="N401" s="481"/>
      <c r="O401" s="13"/>
      <c r="P401" s="529"/>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467"/>
      <c r="M402" s="488"/>
      <c r="N402" s="481"/>
      <c r="O402" s="13"/>
      <c r="P402" s="529"/>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467"/>
      <c r="M403" s="488"/>
      <c r="N403" s="481"/>
      <c r="O403" s="13"/>
      <c r="P403" s="529"/>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467"/>
      <c r="M404" s="488"/>
      <c r="N404" s="481"/>
      <c r="O404" s="13"/>
      <c r="P404" s="529"/>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467"/>
      <c r="M405" s="488"/>
      <c r="N405" s="481"/>
      <c r="O405" s="13"/>
      <c r="P405" s="529"/>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467"/>
      <c r="M406" s="488"/>
      <c r="N406" s="481"/>
      <c r="O406" s="13"/>
      <c r="P406" s="529"/>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467"/>
      <c r="M407" s="488"/>
      <c r="N407" s="481"/>
      <c r="O407" s="13"/>
      <c r="P407" s="529"/>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467"/>
      <c r="M408" s="488"/>
      <c r="N408" s="481"/>
      <c r="O408" s="13"/>
      <c r="P408" s="529"/>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467"/>
      <c r="M409" s="488"/>
      <c r="N409" s="481"/>
      <c r="O409" s="13"/>
      <c r="P409" s="529"/>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467"/>
      <c r="M410" s="488"/>
      <c r="N410" s="481"/>
      <c r="O410" s="13"/>
      <c r="P410" s="529"/>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467"/>
      <c r="M411" s="488"/>
      <c r="N411" s="481"/>
      <c r="O411" s="13"/>
      <c r="P411" s="529"/>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467"/>
      <c r="M412" s="488"/>
      <c r="N412" s="481"/>
      <c r="O412" s="13"/>
      <c r="P412" s="529"/>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467"/>
      <c r="M413" s="488"/>
      <c r="N413" s="481"/>
      <c r="O413" s="13"/>
      <c r="P413" s="529"/>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467"/>
      <c r="M414" s="488"/>
      <c r="N414" s="481"/>
      <c r="O414" s="13"/>
      <c r="P414" s="529"/>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467"/>
      <c r="M415" s="488"/>
      <c r="N415" s="481"/>
      <c r="O415" s="13"/>
      <c r="P415" s="529"/>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467"/>
      <c r="M416" s="488"/>
      <c r="N416" s="481"/>
      <c r="O416" s="13"/>
      <c r="P416" s="529"/>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467"/>
      <c r="M417" s="488"/>
      <c r="N417" s="481"/>
      <c r="O417" s="13"/>
      <c r="P417" s="529"/>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467"/>
      <c r="M418" s="488"/>
      <c r="N418" s="481"/>
      <c r="O418" s="13"/>
      <c r="P418" s="529"/>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467"/>
      <c r="M419" s="488"/>
      <c r="N419" s="481"/>
      <c r="O419" s="13"/>
      <c r="P419" s="529"/>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467"/>
      <c r="M420" s="488"/>
      <c r="N420" s="481"/>
      <c r="O420" s="13"/>
      <c r="P420" s="529"/>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467"/>
      <c r="M421" s="488"/>
      <c r="N421" s="481"/>
      <c r="O421" s="13"/>
      <c r="P421" s="529"/>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467"/>
      <c r="M422" s="488"/>
      <c r="N422" s="481"/>
      <c r="O422" s="13"/>
      <c r="P422" s="529"/>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467"/>
      <c r="M423" s="488"/>
      <c r="N423" s="481"/>
      <c r="O423" s="13"/>
      <c r="P423" s="529"/>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467"/>
      <c r="M424" s="488"/>
      <c r="N424" s="481"/>
      <c r="O424" s="13"/>
      <c r="P424" s="529"/>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467"/>
      <c r="M425" s="488"/>
      <c r="N425" s="481"/>
      <c r="O425" s="13"/>
      <c r="P425" s="529"/>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467"/>
      <c r="M426" s="488"/>
      <c r="N426" s="481"/>
      <c r="O426" s="13"/>
      <c r="P426" s="529"/>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467"/>
      <c r="M427" s="488"/>
      <c r="N427" s="481"/>
      <c r="O427" s="13"/>
      <c r="P427" s="529"/>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467"/>
      <c r="M428" s="488"/>
      <c r="N428" s="481"/>
      <c r="O428" s="13"/>
      <c r="P428" s="529"/>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467"/>
      <c r="M429" s="488"/>
      <c r="N429" s="481"/>
      <c r="O429" s="13"/>
      <c r="P429" s="529"/>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467"/>
      <c r="M430" s="488"/>
      <c r="N430" s="481"/>
      <c r="O430" s="13"/>
      <c r="P430" s="529"/>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467"/>
      <c r="M431" s="488"/>
      <c r="N431" s="481"/>
      <c r="O431" s="13"/>
      <c r="P431" s="529"/>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467"/>
      <c r="M432" s="488"/>
      <c r="N432" s="481"/>
      <c r="O432" s="13"/>
      <c r="P432" s="529"/>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467"/>
      <c r="M433" s="488"/>
      <c r="N433" s="481"/>
      <c r="O433" s="13"/>
      <c r="P433" s="529"/>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467"/>
      <c r="M434" s="488"/>
      <c r="N434" s="481"/>
      <c r="O434" s="13"/>
      <c r="P434" s="529"/>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467"/>
      <c r="M435" s="488"/>
      <c r="N435" s="481"/>
      <c r="O435" s="13"/>
      <c r="P435" s="529"/>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467"/>
      <c r="M436" s="488"/>
      <c r="N436" s="481"/>
      <c r="O436" s="13"/>
      <c r="P436" s="529"/>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467"/>
      <c r="M437" s="488"/>
      <c r="N437" s="481"/>
      <c r="O437" s="13"/>
      <c r="P437" s="529"/>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529"/>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529"/>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529"/>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529"/>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529"/>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529"/>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529"/>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529"/>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529"/>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529"/>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529"/>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529"/>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529"/>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529"/>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529"/>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529"/>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529"/>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529"/>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529"/>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529"/>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529"/>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529"/>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529"/>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529"/>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529"/>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529"/>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529"/>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529"/>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529"/>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529"/>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529"/>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529"/>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529"/>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529"/>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529"/>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529"/>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529"/>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529"/>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529"/>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529"/>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529"/>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529"/>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529"/>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529"/>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529"/>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529"/>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529"/>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529"/>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529"/>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529"/>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529"/>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529"/>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529"/>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529"/>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529"/>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529"/>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529"/>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529"/>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529"/>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529"/>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529"/>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529"/>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529"/>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529"/>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529"/>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529"/>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529"/>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529"/>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529"/>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529"/>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529"/>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529"/>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529"/>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529"/>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529"/>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529"/>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529"/>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529"/>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529"/>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529"/>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529"/>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529"/>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529"/>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529"/>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529"/>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529"/>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529"/>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529"/>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529"/>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529"/>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529"/>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529"/>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529"/>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529"/>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529"/>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529"/>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529"/>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529"/>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529"/>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529"/>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529"/>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529"/>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529"/>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529"/>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529"/>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529"/>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529"/>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529"/>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529"/>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529"/>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529"/>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529"/>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529"/>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529"/>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529"/>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529"/>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529"/>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529"/>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529"/>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529"/>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529"/>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529"/>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529"/>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529"/>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529"/>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529"/>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529"/>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529"/>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529"/>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529"/>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529"/>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529"/>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529"/>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529"/>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529"/>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529"/>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529"/>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529"/>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529"/>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529"/>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529"/>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529"/>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529"/>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529"/>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529"/>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529"/>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529"/>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529"/>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529"/>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529"/>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529"/>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529"/>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529"/>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529"/>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529"/>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529"/>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529"/>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529"/>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529"/>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529"/>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529"/>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529"/>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529"/>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529"/>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529"/>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529"/>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529"/>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529"/>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529"/>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529"/>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529"/>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529"/>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529"/>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529"/>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529"/>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529"/>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529"/>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529"/>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529"/>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529"/>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529"/>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529"/>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529"/>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529"/>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529"/>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529"/>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529"/>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529"/>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529"/>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529"/>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529"/>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529"/>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529"/>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529"/>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529"/>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529"/>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529"/>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529"/>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529"/>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529"/>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529"/>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529"/>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529"/>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529"/>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529"/>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529"/>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529"/>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529"/>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529"/>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529"/>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529"/>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529"/>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529"/>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529"/>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529"/>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529"/>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529"/>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529"/>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529"/>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529"/>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529"/>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529"/>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529"/>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529"/>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529"/>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529"/>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529"/>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529"/>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529"/>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529"/>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529"/>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529"/>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529"/>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529"/>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529"/>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529"/>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529"/>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529"/>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529"/>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529"/>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529"/>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529"/>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529"/>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529"/>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529"/>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529"/>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529"/>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529"/>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529"/>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529"/>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529"/>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529"/>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529"/>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529"/>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529"/>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529"/>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529"/>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529"/>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529"/>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529"/>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529"/>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529"/>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529"/>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529"/>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529"/>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529"/>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529"/>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529"/>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529"/>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529"/>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529"/>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529"/>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529"/>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529"/>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529"/>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529"/>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529"/>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529"/>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529"/>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529"/>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529"/>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529"/>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529"/>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529"/>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529"/>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529"/>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529"/>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529"/>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529"/>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529"/>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529"/>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529"/>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529"/>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529"/>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529"/>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529"/>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529"/>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529"/>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529"/>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529"/>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529"/>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529"/>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529"/>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529"/>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529"/>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529"/>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529"/>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529"/>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529"/>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529"/>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529"/>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529"/>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529"/>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529"/>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529"/>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529"/>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529"/>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529"/>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529"/>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529"/>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529"/>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529"/>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529"/>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529"/>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529"/>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529"/>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529"/>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529"/>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529"/>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529"/>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529"/>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529"/>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529"/>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529"/>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529"/>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529"/>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529"/>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529"/>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529"/>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529"/>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529"/>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529"/>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529"/>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529"/>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529"/>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529"/>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529"/>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529"/>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529"/>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529"/>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529"/>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529"/>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529"/>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529"/>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529"/>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529"/>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529"/>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529"/>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529"/>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529"/>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529"/>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529"/>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529"/>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529"/>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529"/>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529"/>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529"/>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529"/>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529"/>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529"/>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529"/>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529"/>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529"/>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529"/>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529"/>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529"/>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529"/>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529"/>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529"/>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529"/>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529"/>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529"/>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529"/>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529"/>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529"/>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529"/>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529"/>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529"/>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529"/>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529"/>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529"/>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529"/>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529"/>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529"/>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529"/>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529"/>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529"/>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529"/>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529"/>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529"/>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529"/>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529"/>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529"/>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529"/>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529"/>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529"/>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529"/>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529"/>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529"/>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529"/>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529"/>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529"/>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529"/>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529"/>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529"/>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529"/>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529"/>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529"/>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529"/>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529"/>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529"/>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529"/>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529"/>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529"/>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529"/>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529"/>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529"/>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529"/>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529"/>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529"/>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529"/>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529"/>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529"/>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529"/>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529"/>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529"/>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529"/>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529"/>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529"/>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529"/>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529"/>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529"/>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529"/>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23"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23"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51:K54 K83:K97">
    <cfRule type="expression" dxfId="299" priority="395" stopIfTrue="1">
      <formula>#REF!="Item do PAA com execução interrompida"</formula>
    </cfRule>
    <cfRule type="expression" dxfId="298" priority="396" stopIfTrue="1">
      <formula>#REF!="Item do PAA sem execução"</formula>
    </cfRule>
  </conditionalFormatting>
  <conditionalFormatting sqref="K9 K57:K60 K440:K880">
    <cfRule type="expression" dxfId="297" priority="405" stopIfTrue="1">
      <formula>#REF!="Sim"</formula>
    </cfRule>
  </conditionalFormatting>
  <conditionalFormatting sqref="K9 K337:K346 K86:K88 K233:K245 K273:K301 K315:K317 K51:K54">
    <cfRule type="expression" dxfId="296" priority="394" stopIfTrue="1">
      <formula>#REF!="Item do PAA completamente executado"</formula>
    </cfRule>
  </conditionalFormatting>
  <conditionalFormatting sqref="K10:K14">
    <cfRule type="expression" dxfId="295" priority="254">
      <formula>#REF!="Item do PAA com execução iniciada"</formula>
    </cfRule>
    <cfRule type="expression" dxfId="294" priority="255">
      <formula>#REF!="Item do PAA completamente executado"</formula>
    </cfRule>
    <cfRule type="expression" dxfId="293" priority="256">
      <formula>#REF!="Item do PAA com execução interrompida"</formula>
    </cfRule>
    <cfRule type="expression" dxfId="292" priority="257">
      <formula>#REF!="Item do PAA sem execução"</formula>
    </cfRule>
    <cfRule type="expression" dxfId="291" priority="258">
      <formula>#REF!="Sim"</formula>
    </cfRule>
  </conditionalFormatting>
  <conditionalFormatting sqref="K15">
    <cfRule type="expression" dxfId="290" priority="250">
      <formula>#REF!="Item do PAA completamente executado"</formula>
    </cfRule>
    <cfRule type="expression" dxfId="289" priority="251">
      <formula>#REF!="Item do PAA com execução interrompida"</formula>
    </cfRule>
    <cfRule type="expression" dxfId="288" priority="252">
      <formula>#REF!="Item do PAA sem execução"</formula>
    </cfRule>
  </conditionalFormatting>
  <conditionalFormatting sqref="K15:K19">
    <cfRule type="expression" dxfId="287" priority="239">
      <formula>#REF!="Item do PAA com execução iniciada"</formula>
    </cfRule>
  </conditionalFormatting>
  <conditionalFormatting sqref="K15:K23">
    <cfRule type="expression" dxfId="286" priority="253">
      <formula>#REF!="Sim"</formula>
    </cfRule>
  </conditionalFormatting>
  <conditionalFormatting sqref="K16:K18">
    <cfRule type="expression" dxfId="285" priority="240">
      <formula>#REF!="Item do PAA completamente executado"</formula>
    </cfRule>
    <cfRule type="expression" dxfId="284" priority="241">
      <formula>#REF!="Item do PAA com execução interrompida"</formula>
    </cfRule>
    <cfRule type="expression" dxfId="283" priority="242">
      <formula>#REF!="Item do PAA sem execução"</formula>
    </cfRule>
  </conditionalFormatting>
  <conditionalFormatting sqref="K17">
    <cfRule type="expression" dxfId="282" priority="243">
      <formula>#REF!="Item do PAA com execução iniciada"</formula>
    </cfRule>
    <cfRule type="expression" dxfId="281" priority="244">
      <formula>#REF!="Item do PAA completamente executado"</formula>
    </cfRule>
    <cfRule type="expression" dxfId="280" priority="245">
      <formula>#REF!="Item do PAA com execução interrompida"</formula>
    </cfRule>
    <cfRule type="expression" dxfId="279" priority="246">
      <formula>#REF!="Item do PAA sem execução"</formula>
    </cfRule>
  </conditionalFormatting>
  <conditionalFormatting sqref="K18">
    <cfRule type="expression" dxfId="278" priority="235">
      <formula>#REF!="Item do PAA com execução iniciada"</formula>
    </cfRule>
    <cfRule type="expression" dxfId="277" priority="236">
      <formula>#REF!="Item do PAA completamente executado"</formula>
    </cfRule>
    <cfRule type="expression" dxfId="276" priority="237">
      <formula>#REF!="Item do PAA com execução interrompida"</formula>
    </cfRule>
    <cfRule type="expression" dxfId="275" priority="238">
      <formula>#REF!="Item do PAA sem execução"</formula>
    </cfRule>
  </conditionalFormatting>
  <conditionalFormatting sqref="K19">
    <cfRule type="expression" dxfId="274" priority="247">
      <formula>#REF!="Item do PAA completamente executado"</formula>
    </cfRule>
    <cfRule type="expression" dxfId="273" priority="248">
      <formula>#REF!="Item do PAA com execução interrompida"</formula>
    </cfRule>
    <cfRule type="expression" dxfId="272" priority="249">
      <formula>#REF!="Item do PAA sem execução"</formula>
    </cfRule>
  </conditionalFormatting>
  <conditionalFormatting sqref="K20:K32">
    <cfRule type="expression" dxfId="271" priority="216">
      <formula>#REF!="Item do PAA com execução iniciada"</formula>
    </cfRule>
    <cfRule type="expression" dxfId="270" priority="217">
      <formula>#REF!="Item do PAA completamente executado"</formula>
    </cfRule>
    <cfRule type="expression" dxfId="269" priority="218">
      <formula>#REF!="Item do PAA com execução interrompida"</formula>
    </cfRule>
    <cfRule type="expression" dxfId="268" priority="219">
      <formula>#REF!="Item do PAA sem execução"</formula>
    </cfRule>
  </conditionalFormatting>
  <conditionalFormatting sqref="K24:K32">
    <cfRule type="expression" dxfId="267" priority="220">
      <formula>#REF!="Sim"</formula>
    </cfRule>
  </conditionalFormatting>
  <conditionalFormatting sqref="K34:K38 L33:M33">
    <cfRule type="expression" dxfId="266" priority="229">
      <formula>#REF!="Sim"</formula>
    </cfRule>
  </conditionalFormatting>
  <conditionalFormatting sqref="K38">
    <cfRule type="expression" dxfId="265" priority="225">
      <formula>#REF!="Item do PAA com execução iniciada"</formula>
    </cfRule>
    <cfRule type="expression" dxfId="264" priority="226">
      <formula>#REF!="Item do PAA completamente executado"</formula>
    </cfRule>
    <cfRule type="expression" dxfId="263" priority="227">
      <formula>#REF!="Item do PAA com execução interrompida"</formula>
    </cfRule>
    <cfRule type="expression" dxfId="262" priority="228">
      <formula>#REF!="Item do PAA sem execução"</formula>
    </cfRule>
  </conditionalFormatting>
  <conditionalFormatting sqref="K39 K272">
    <cfRule type="expression" dxfId="261" priority="373" stopIfTrue="1">
      <formula>#REF!="Item do PAA completamente executado"</formula>
    </cfRule>
    <cfRule type="expression" dxfId="260" priority="374" stopIfTrue="1">
      <formula>#REF!="Item do PAA com execução interrompida"</formula>
    </cfRule>
    <cfRule type="expression" dxfId="259" priority="375" stopIfTrue="1">
      <formula>#REF!="Item do PAA sem execução"</formula>
    </cfRule>
  </conditionalFormatting>
  <conditionalFormatting sqref="K39">
    <cfRule type="expression" dxfId="258" priority="372" stopIfTrue="1">
      <formula>#REF!="Item do PAA com execução iniciada"</formula>
    </cfRule>
  </conditionalFormatting>
  <conditionalFormatting sqref="K40">
    <cfRule type="expression" dxfId="257" priority="300">
      <formula>#REF!="Item do PAA com execução iniciada"</formula>
    </cfRule>
    <cfRule type="expression" dxfId="256" priority="301">
      <formula>#REF!="Item do PAA completamente executado"</formula>
    </cfRule>
    <cfRule type="expression" dxfId="255" priority="302">
      <formula>#REF!="Item do PAA com execução interrompida"</formula>
    </cfRule>
    <cfRule type="expression" dxfId="254" priority="303">
      <formula>#REF!="Item do PAA sem execução"</formula>
    </cfRule>
    <cfRule type="expression" dxfId="253" priority="304">
      <formula>#REF!="Sim"</formula>
    </cfRule>
  </conditionalFormatting>
  <conditionalFormatting sqref="K41">
    <cfRule type="expression" dxfId="252" priority="376" stopIfTrue="1">
      <formula>#REF!="Item do PAA com execução iniciada"</formula>
    </cfRule>
    <cfRule type="expression" dxfId="251" priority="377" stopIfTrue="1">
      <formula>#REF!="Item do PAA completamente executado"</formula>
    </cfRule>
    <cfRule type="expression" dxfId="250" priority="378" stopIfTrue="1">
      <formula>#REF!="Item do PAA com execução interrompida"</formula>
    </cfRule>
    <cfRule type="expression" dxfId="249" priority="379" stopIfTrue="1">
      <formula>#REF!="Item do PAA sem execução"</formula>
    </cfRule>
  </conditionalFormatting>
  <conditionalFormatting sqref="K41:K43 K39 K272:K309 K71:K80 K173:K206 K217:K231 K315:K394 K233:K245 K83:K104">
    <cfRule type="expression" dxfId="248" priority="380" stopIfTrue="1">
      <formula>#REF!="Sim"</formula>
    </cfRule>
  </conditionalFormatting>
  <conditionalFormatting sqref="K41:K50">
    <cfRule type="expression" dxfId="247" priority="204" stopIfTrue="1">
      <formula>#REF!="Item do PAA com execução iniciada"</formula>
    </cfRule>
    <cfRule type="expression" dxfId="246" priority="205" stopIfTrue="1">
      <formula>#REF!="Item do PAA completamente executado"</formula>
    </cfRule>
    <cfRule type="expression" dxfId="245" priority="206" stopIfTrue="1">
      <formula>#REF!="Item do PAA com execução interrompida"</formula>
    </cfRule>
    <cfRule type="expression" dxfId="244" priority="207" stopIfTrue="1">
      <formula>#REF!="Item do PAA sem execução"</formula>
    </cfRule>
  </conditionalFormatting>
  <conditionalFormatting sqref="K44:K50">
    <cfRule type="expression" dxfId="243" priority="208" stopIfTrue="1">
      <formula>#REF!="Sim"</formula>
    </cfRule>
  </conditionalFormatting>
  <conditionalFormatting sqref="K51:K55 K65:K73 K183:K231 K315:K317 K272:K301">
    <cfRule type="expression" dxfId="242" priority="370" stopIfTrue="1">
      <formula>#REF!="Item do PAA com execução iniciada"</formula>
    </cfRule>
  </conditionalFormatting>
  <conditionalFormatting sqref="K51:K55">
    <cfRule type="expression" dxfId="241" priority="371" stopIfTrue="1">
      <formula>#REF!="Sim"</formula>
    </cfRule>
  </conditionalFormatting>
  <conditionalFormatting sqref="K55">
    <cfRule type="expression" dxfId="240" priority="367" stopIfTrue="1">
      <formula>#REF!="Item do PAA completamente executado"</formula>
    </cfRule>
    <cfRule type="expression" dxfId="239" priority="368" stopIfTrue="1">
      <formula>#REF!="Item do PAA com execução interrompida"</formula>
    </cfRule>
    <cfRule type="expression" dxfId="238" priority="369" stopIfTrue="1">
      <formula>#REF!="Item do PAA sem execução"</formula>
    </cfRule>
  </conditionalFormatting>
  <conditionalFormatting sqref="K56">
    <cfRule type="expression" dxfId="237" priority="290">
      <formula>#REF!="Item do PAA completamente executado"</formula>
    </cfRule>
    <cfRule type="expression" dxfId="236" priority="291">
      <formula>#REF!="Item do PAA com execução interrompida"</formula>
    </cfRule>
    <cfRule type="expression" dxfId="235" priority="292">
      <formula>#REF!="Item do PAA sem execução"</formula>
    </cfRule>
    <cfRule type="expression" dxfId="234" priority="293">
      <formula>#REF!="Item do PAA com execução iniciada"</formula>
    </cfRule>
    <cfRule type="expression" dxfId="233" priority="294">
      <formula>#REF!="Sim"</formula>
    </cfRule>
  </conditionalFormatting>
  <conditionalFormatting sqref="K57:K60 K339:K340">
    <cfRule type="expression" dxfId="232" priority="391" stopIfTrue="1">
      <formula>#REF!="Item do PAA com execução interrompida"</formula>
    </cfRule>
    <cfRule type="expression" dxfId="231" priority="392" stopIfTrue="1">
      <formula>#REF!="Item do PAA sem execução"</formula>
    </cfRule>
  </conditionalFormatting>
  <conditionalFormatting sqref="K57:K60">
    <cfRule type="expression" dxfId="230" priority="389" stopIfTrue="1">
      <formula>#REF!="Item do PAA com execução iniciada"</formula>
    </cfRule>
    <cfRule type="expression" dxfId="229" priority="390" stopIfTrue="1">
      <formula>#REF!="Item do PAA completamente executado"</formula>
    </cfRule>
  </conditionalFormatting>
  <conditionalFormatting sqref="K61:K62">
    <cfRule type="expression" dxfId="228" priority="285">
      <formula>#REF!="Item do PAA com execução iniciada"</formula>
    </cfRule>
    <cfRule type="expression" dxfId="227" priority="286">
      <formula>#REF!="Item do PAA completamente executado"</formula>
    </cfRule>
    <cfRule type="expression" dxfId="226" priority="287">
      <formula>#REF!="Item do PAA com execução interrompida"</formula>
    </cfRule>
    <cfRule type="expression" dxfId="225" priority="288">
      <formula>#REF!="Item do PAA sem execução"</formula>
    </cfRule>
    <cfRule type="expression" dxfId="224" priority="289">
      <formula>#REF!="Sim"</formula>
    </cfRule>
  </conditionalFormatting>
  <conditionalFormatting sqref="K63">
    <cfRule type="expression" dxfId="223" priority="280" stopIfTrue="1">
      <formula>#REF!="Item do PAA com execução iniciada"</formula>
    </cfRule>
    <cfRule type="expression" dxfId="222" priority="284" stopIfTrue="1">
      <formula>#REF!="Sim"</formula>
    </cfRule>
  </conditionalFormatting>
  <conditionalFormatting sqref="K63:K74 K207:K231">
    <cfRule type="expression" dxfId="221" priority="281" stopIfTrue="1">
      <formula>#REF!="Item do PAA completamente executado"</formula>
    </cfRule>
    <cfRule type="expression" dxfId="220" priority="282" stopIfTrue="1">
      <formula>#REF!="Item do PAA com execução interrompida"</formula>
    </cfRule>
    <cfRule type="expression" dxfId="219" priority="283" stopIfTrue="1">
      <formula>#REF!="Item do PAA sem execução"</formula>
    </cfRule>
  </conditionalFormatting>
  <conditionalFormatting sqref="K64:K68 K159:K161">
    <cfRule type="expression" dxfId="218" priority="365" stopIfTrue="1">
      <formula>#REF!="Sim"</formula>
    </cfRule>
  </conditionalFormatting>
  <conditionalFormatting sqref="K69">
    <cfRule type="expression" dxfId="217" priority="353" stopIfTrue="1">
      <formula>#REF!="Sim"</formula>
    </cfRule>
  </conditionalFormatting>
  <conditionalFormatting sqref="K70">
    <cfRule type="expression" dxfId="216" priority="277" stopIfTrue="1">
      <formula>#REF!="Sim"</formula>
    </cfRule>
  </conditionalFormatting>
  <conditionalFormatting sqref="K75:K77">
    <cfRule type="expression" dxfId="215" priority="381" stopIfTrue="1">
      <formula>#REF!="Item do PAA com execução iniciada"</formula>
    </cfRule>
    <cfRule type="expression" dxfId="214" priority="382" stopIfTrue="1">
      <formula>#REF!="Item do PAA completamente executado"</formula>
    </cfRule>
    <cfRule type="expression" dxfId="213" priority="383" stopIfTrue="1">
      <formula>#REF!="Item do PAA com execução interrompida"</formula>
    </cfRule>
    <cfRule type="expression" dxfId="212" priority="384" stopIfTrue="1">
      <formula>#REF!="Item do PAA sem execução"</formula>
    </cfRule>
  </conditionalFormatting>
  <conditionalFormatting sqref="K78:K80 K64 K74">
    <cfRule type="expression" dxfId="211" priority="360" stopIfTrue="1">
      <formula>#REF!="Item do PAA com execução iniciada"</formula>
    </cfRule>
  </conditionalFormatting>
  <conditionalFormatting sqref="K78:K80">
    <cfRule type="expression" dxfId="210" priority="357" stopIfTrue="1">
      <formula>#REF!="Item do PAA completamente executado"</formula>
    </cfRule>
    <cfRule type="expression" dxfId="209" priority="358" stopIfTrue="1">
      <formula>#REF!="Item do PAA com execução interrompida"</formula>
    </cfRule>
    <cfRule type="expression" dxfId="208" priority="359" stopIfTrue="1">
      <formula>#REF!="Item do PAA sem execução"</formula>
    </cfRule>
  </conditionalFormatting>
  <conditionalFormatting sqref="K81:K82">
    <cfRule type="expression" dxfId="207" priority="361">
      <formula>#REF!="Item do PAA com execução iniciada"</formula>
    </cfRule>
    <cfRule type="expression" dxfId="206" priority="362">
      <formula>#REF!="Item do PAA completamente executado"</formula>
    </cfRule>
    <cfRule type="expression" dxfId="205" priority="363">
      <formula>#REF!="Item do PAA com execução interrompida"</formula>
    </cfRule>
    <cfRule type="expression" dxfId="204" priority="364">
      <formula>#REF!="Item do PAA sem execução"</formula>
    </cfRule>
    <cfRule type="expression" dxfId="203" priority="366">
      <formula>#REF!="Sim"</formula>
    </cfRule>
  </conditionalFormatting>
  <conditionalFormatting sqref="K83:K85 K89:K96">
    <cfRule type="expression" dxfId="202" priority="341" stopIfTrue="1">
      <formula>#REF!="Item do PAA completamente executado"</formula>
    </cfRule>
  </conditionalFormatting>
  <conditionalFormatting sqref="K83:K96">
    <cfRule type="expression" dxfId="201" priority="340" stopIfTrue="1">
      <formula>#REF!="Item do PAA com execução iniciada"</formula>
    </cfRule>
  </conditionalFormatting>
  <conditionalFormatting sqref="K95:K96">
    <cfRule type="expression" dxfId="200" priority="338" stopIfTrue="1">
      <formula>#REF!="Item do PAA com execução interrompida"</formula>
    </cfRule>
    <cfRule type="expression" dxfId="199" priority="339" stopIfTrue="1">
      <formula>#REF!="Item do PAA sem execução"</formula>
    </cfRule>
  </conditionalFormatting>
  <conditionalFormatting sqref="K95:K104">
    <cfRule type="expression" dxfId="198" priority="344" stopIfTrue="1">
      <formula>#REF!="Item do PAA com execução iniciada"</formula>
    </cfRule>
    <cfRule type="expression" dxfId="197" priority="345" stopIfTrue="1">
      <formula>#REF!="Item do PAA completamente executado"</formula>
    </cfRule>
  </conditionalFormatting>
  <conditionalFormatting sqref="K98:K100">
    <cfRule type="expression" dxfId="196" priority="346" stopIfTrue="1">
      <formula>#REF!="Item do PAA com execução interrompida"</formula>
    </cfRule>
    <cfRule type="expression" dxfId="195" priority="347" stopIfTrue="1">
      <formula>#REF!="Item do PAA sem execução"</formula>
    </cfRule>
  </conditionalFormatting>
  <conditionalFormatting sqref="K101:K103">
    <cfRule type="expression" dxfId="194" priority="342" stopIfTrue="1">
      <formula>#REF!="Item do PAA com execução interrompida"</formula>
    </cfRule>
    <cfRule type="expression" dxfId="193" priority="343" stopIfTrue="1">
      <formula>#REF!="Item do PAA sem execução"</formula>
    </cfRule>
  </conditionalFormatting>
  <conditionalFormatting sqref="K104">
    <cfRule type="expression" dxfId="192" priority="348" stopIfTrue="1">
      <formula>#REF!="Item do PAA com execução interrompida"</formula>
    </cfRule>
    <cfRule type="expression" dxfId="191" priority="349" stopIfTrue="1">
      <formula>#REF!="Item do PAA sem execução"</formula>
    </cfRule>
  </conditionalFormatting>
  <conditionalFormatting sqref="K105:K113">
    <cfRule type="expression" dxfId="190" priority="50" stopIfTrue="1">
      <formula>#REF!="Item do PAA com execução iniciada"</formula>
    </cfRule>
    <cfRule type="expression" dxfId="189" priority="51" stopIfTrue="1">
      <formula>#REF!="Item do PAA completamente executado"</formula>
    </cfRule>
    <cfRule type="expression" dxfId="188" priority="52" stopIfTrue="1">
      <formula>#REF!="Item do PAA com execução interrompida"</formula>
    </cfRule>
    <cfRule type="expression" dxfId="187" priority="53" stopIfTrue="1">
      <formula>#REF!="Item do PAA sem execução"</formula>
    </cfRule>
    <cfRule type="expression" dxfId="186" priority="54" stopIfTrue="1">
      <formula>#REF!="Sim"</formula>
    </cfRule>
  </conditionalFormatting>
  <conditionalFormatting sqref="K114:K116">
    <cfRule type="expression" dxfId="185" priority="94">
      <formula>#REF!="Item do PAA completamente executado"</formula>
    </cfRule>
    <cfRule type="expression" dxfId="184" priority="95">
      <formula>#REF!="Item do PAA com execução interrompida"</formula>
    </cfRule>
    <cfRule type="expression" dxfId="183" priority="96">
      <formula>#REF!="Item do PAA sem execução"</formula>
    </cfRule>
  </conditionalFormatting>
  <conditionalFormatting sqref="K114:K117">
    <cfRule type="expression" dxfId="182" priority="101">
      <formula>#REF!="Sim"</formula>
    </cfRule>
  </conditionalFormatting>
  <conditionalFormatting sqref="K114:K119">
    <cfRule type="expression" dxfId="181" priority="68">
      <formula>#REF!="Item do PAA com execução iniciada"</formula>
    </cfRule>
  </conditionalFormatting>
  <conditionalFormatting sqref="K117">
    <cfRule type="expression" dxfId="180" priority="98">
      <formula>#REF!="Item do PAA completamente executado"</formula>
    </cfRule>
    <cfRule type="expression" dxfId="179" priority="99">
      <formula>#REF!="Item do PAA com execução interrompida"</formula>
    </cfRule>
    <cfRule type="expression" dxfId="178" priority="100">
      <formula>#REF!="Item do PAA sem execução"</formula>
    </cfRule>
  </conditionalFormatting>
  <conditionalFormatting sqref="K118">
    <cfRule type="expression" dxfId="177" priority="61">
      <formula>#REF!="Item do PAA com execução interrompida"</formula>
    </cfRule>
    <cfRule type="expression" dxfId="176" priority="62">
      <formula>#REF!="Sim"</formula>
    </cfRule>
    <cfRule type="expression" dxfId="175" priority="73">
      <formula>#REF!="Item do PAA completamente executado"</formula>
    </cfRule>
    <cfRule type="expression" dxfId="174" priority="74">
      <formula>#REF!="Item do PAA sem execução"</formula>
    </cfRule>
  </conditionalFormatting>
  <conditionalFormatting sqref="K119">
    <cfRule type="expression" dxfId="173" priority="60">
      <formula>#REF!="Item do PAA completamente executado"</formula>
    </cfRule>
    <cfRule type="expression" dxfId="172" priority="63">
      <formula>#REF!="Item do PAA com execução iniciada"</formula>
    </cfRule>
    <cfRule type="expression" dxfId="171" priority="64">
      <formula>#REF!="Item do PAA completamente executado"</formula>
    </cfRule>
    <cfRule type="expression" dxfId="170" priority="65">
      <formula>#REF!="Item do PAA com execução interrompida"</formula>
    </cfRule>
    <cfRule type="expression" dxfId="169" priority="66">
      <formula>#REF!="Item do PAA sem execução"</formula>
    </cfRule>
    <cfRule type="expression" dxfId="168" priority="67">
      <formula>#REF!="Sim"</formula>
    </cfRule>
    <cfRule type="expression" dxfId="167" priority="69">
      <formula>#REF!="Item do PAA com execução interrompida"</formula>
    </cfRule>
    <cfRule type="expression" dxfId="166" priority="70">
      <formula>#REF!="Item do PAA sem execução"</formula>
    </cfRule>
    <cfRule type="expression" dxfId="165" priority="71">
      <formula>#REF!="Sim"</formula>
    </cfRule>
  </conditionalFormatting>
  <conditionalFormatting sqref="K120 K122:K134">
    <cfRule type="expression" dxfId="164" priority="85">
      <formula>#REF!="Item do PAA com execução iniciada"</formula>
    </cfRule>
    <cfRule type="expression" dxfId="163" priority="86">
      <formula>#REF!="Item do PAA completamente executado"</formula>
    </cfRule>
    <cfRule type="expression" dxfId="162" priority="88">
      <formula>#REF!="Item do PAA sem execução"</formula>
    </cfRule>
  </conditionalFormatting>
  <conditionalFormatting sqref="K120:K134">
    <cfRule type="expression" dxfId="161" priority="87">
      <formula>#REF!="Item do PAA com execução interrompida"</formula>
    </cfRule>
    <cfRule type="expression" dxfId="160" priority="92">
      <formula>#REF!="Sim"</formula>
    </cfRule>
  </conditionalFormatting>
  <conditionalFormatting sqref="K121">
    <cfRule type="expression" dxfId="159" priority="89">
      <formula>#REF!="Item do PAA com execução iniciada"</formula>
    </cfRule>
    <cfRule type="expression" dxfId="158" priority="90">
      <formula>#REF!="Item do PAA completamente executado"</formula>
    </cfRule>
    <cfRule type="expression" dxfId="157" priority="91">
      <formula>#REF!="Item do PAA sem execução"</formula>
    </cfRule>
  </conditionalFormatting>
  <conditionalFormatting sqref="K135:K137">
    <cfRule type="expression" dxfId="156" priority="81">
      <formula>#REF!="Item do PAA completamente executado"</formula>
    </cfRule>
    <cfRule type="expression" dxfId="155" priority="82">
      <formula>#REF!="Item do PAA com execução interrompida"</formula>
    </cfRule>
    <cfRule type="expression" dxfId="154" priority="83">
      <formula>#REF!="Item do PAA sem execução"</formula>
    </cfRule>
    <cfRule type="expression" dxfId="153" priority="84">
      <formula>#REF!="Sim"</formula>
    </cfRule>
  </conditionalFormatting>
  <conditionalFormatting sqref="K135:K138">
    <cfRule type="expression" dxfId="152" priority="75">
      <formula>#REF!="Item do PAA com execução iniciada"</formula>
    </cfRule>
  </conditionalFormatting>
  <conditionalFormatting sqref="K138">
    <cfRule type="expression" dxfId="151" priority="76">
      <formula>#REF!="Item do PAA completamente executado"</formula>
    </cfRule>
    <cfRule type="expression" dxfId="150" priority="77">
      <formula>#REF!="Item do PAA com execução interrompida"</formula>
    </cfRule>
    <cfRule type="expression" dxfId="149" priority="78">
      <formula>#REF!="Item do PAA sem execução"</formula>
    </cfRule>
    <cfRule type="expression" dxfId="148" priority="79">
      <formula>#REF!="Sim"</formula>
    </cfRule>
  </conditionalFormatting>
  <conditionalFormatting sqref="K139">
    <cfRule type="expression" dxfId="147" priority="108">
      <formula>#REF!="Item do PAA sem execução"</formula>
    </cfRule>
    <cfRule type="expression" dxfId="146" priority="109">
      <formula>#REF!="Item do PAA completamente executado"</formula>
    </cfRule>
    <cfRule type="expression" dxfId="145" priority="110">
      <formula>AN139="Sim"</formula>
    </cfRule>
    <cfRule type="expression" dxfId="144" priority="111">
      <formula>#REF!="Item do PAA com execução iniciada"</formula>
    </cfRule>
    <cfRule type="expression" dxfId="143" priority="112">
      <formula>#REF!="Item do PAA com execução interrompida"</formula>
    </cfRule>
    <cfRule type="expression" dxfId="142" priority="113">
      <formula>AP139="Sim"</formula>
    </cfRule>
    <cfRule type="expression" dxfId="141" priority="114">
      <formula>#REF!="Item do PAA com execução iniciada"</formula>
    </cfRule>
    <cfRule type="expression" dxfId="140" priority="115">
      <formula>#REF!="Item do PAA completamente executado"</formula>
    </cfRule>
    <cfRule type="expression" dxfId="139" priority="116">
      <formula>#REF!="Item do PAA com execução interrompida"</formula>
    </cfRule>
    <cfRule type="expression" dxfId="138" priority="117">
      <formula>#REF!="Item do PAA sem execução"</formula>
    </cfRule>
  </conditionalFormatting>
  <conditionalFormatting sqref="K140:K142 K271">
    <cfRule type="expression" dxfId="137" priority="210">
      <formula>#REF!="Sim"</formula>
    </cfRule>
  </conditionalFormatting>
  <conditionalFormatting sqref="K140:K142">
    <cfRule type="expression" dxfId="136" priority="103">
      <formula>#REF!="Item do PAA com execução iniciada"</formula>
    </cfRule>
    <cfRule type="expression" dxfId="135" priority="104">
      <formula>#REF!="Item do PAA completamente executado"</formula>
    </cfRule>
    <cfRule type="expression" dxfId="134" priority="105">
      <formula>#REF!="Item do PAA com execução interrompida"</formula>
    </cfRule>
    <cfRule type="expression" dxfId="133" priority="106">
      <formula>#REF!="Item do PAA sem execução"</formula>
    </cfRule>
  </conditionalFormatting>
  <conditionalFormatting sqref="K143:K154">
    <cfRule type="expression" dxfId="132" priority="6">
      <formula>AP143="Sim"</formula>
    </cfRule>
    <cfRule type="expression" dxfId="131" priority="7">
      <formula>#REF!="Item do PAA com execução iniciada"</formula>
    </cfRule>
    <cfRule type="expression" dxfId="130" priority="8">
      <formula>#REF!="Item do PAA completamente executado"</formula>
    </cfRule>
    <cfRule type="expression" dxfId="129" priority="9">
      <formula>#REF!="Item do PAA com execução interrompida"</formula>
    </cfRule>
    <cfRule type="expression" dxfId="128" priority="10">
      <formula>#REF!="Item do PAA sem execução"</formula>
    </cfRule>
  </conditionalFormatting>
  <conditionalFormatting sqref="K155:K158">
    <cfRule type="expression" dxfId="127" priority="1">
      <formula>#REF!="Item do PAA com execução iniciada"</formula>
    </cfRule>
    <cfRule type="expression" dxfId="126" priority="2">
      <formula>#REF!="Item do PAA completamente executado"</formula>
    </cfRule>
    <cfRule type="expression" dxfId="125" priority="3">
      <formula>#REF!="Item do PAA com execução interrompida"</formula>
    </cfRule>
    <cfRule type="expression" dxfId="124" priority="4">
      <formula>#REF!="Item do PAA sem execução"</formula>
    </cfRule>
    <cfRule type="expression" dxfId="123" priority="5">
      <formula>#REF!="Sim"</formula>
    </cfRule>
  </conditionalFormatting>
  <conditionalFormatting sqref="K159:K161 K233:K246">
    <cfRule type="expression" dxfId="122" priority="354" stopIfTrue="1">
      <formula>#REF!="Item do PAA com execução iniciada"</formula>
    </cfRule>
    <cfRule type="expression" dxfId="121" priority="356" stopIfTrue="1">
      <formula>#REF!="Item do PAA com execução interrompida"</formula>
    </cfRule>
  </conditionalFormatting>
  <conditionalFormatting sqref="K159:K161">
    <cfRule type="expression" dxfId="120" priority="355" stopIfTrue="1">
      <formula>#REF!="Item do PAA completamente executado"</formula>
    </cfRule>
  </conditionalFormatting>
  <conditionalFormatting sqref="K159:K171 K233:K246">
    <cfRule type="expression" dxfId="119" priority="312" stopIfTrue="1">
      <formula>#REF!="Item do PAA sem execução"</formula>
    </cfRule>
  </conditionalFormatting>
  <conditionalFormatting sqref="K162:K171">
    <cfRule type="expression" dxfId="118" priority="309" stopIfTrue="1">
      <formula>#REF!="Item do PAA com execução iniciada"</formula>
    </cfRule>
    <cfRule type="expression" dxfId="117" priority="310" stopIfTrue="1">
      <formula>#REF!="Item do PAA completamente executado"</formula>
    </cfRule>
    <cfRule type="expression" dxfId="116" priority="311" stopIfTrue="1">
      <formula>#REF!="Item do PAA com execução interrompida"</formula>
    </cfRule>
  </conditionalFormatting>
  <conditionalFormatting sqref="K163:K164">
    <cfRule type="expression" dxfId="115" priority="313" stopIfTrue="1">
      <formula>#REF!="Sim"</formula>
    </cfRule>
  </conditionalFormatting>
  <conditionalFormatting sqref="K166:K171">
    <cfRule type="expression" dxfId="114" priority="336" stopIfTrue="1">
      <formula>#REF!="Sim"</formula>
    </cfRule>
  </conditionalFormatting>
  <conditionalFormatting sqref="K172">
    <cfRule type="expression" dxfId="113" priority="331">
      <formula>#REF!="Item do PAA com execução iniciada"</formula>
    </cfRule>
    <cfRule type="expression" dxfId="112" priority="332">
      <formula>#REF!="Item do PAA completamente executado"</formula>
    </cfRule>
    <cfRule type="expression" dxfId="111" priority="333">
      <formula>#REF!="Item do PAA com execução interrompida"</formula>
    </cfRule>
    <cfRule type="expression" dxfId="110" priority="334">
      <formula>#REF!="Item do PAA sem execução"</formula>
    </cfRule>
    <cfRule type="expression" dxfId="109" priority="337">
      <formula>#REF!="Sim"</formula>
    </cfRule>
  </conditionalFormatting>
  <conditionalFormatting sqref="K173:K182">
    <cfRule type="expression" dxfId="108" priority="314" stopIfTrue="1">
      <formula>#REF!="Item do PAA com execução iniciada"</formula>
    </cfRule>
  </conditionalFormatting>
  <conditionalFormatting sqref="K173:K191">
    <cfRule type="expression" dxfId="107" priority="315" stopIfTrue="1">
      <formula>#REF!="Item do PAA completamente executado"</formula>
    </cfRule>
  </conditionalFormatting>
  <conditionalFormatting sqref="K173:K206">
    <cfRule type="expression" dxfId="106" priority="316" stopIfTrue="1">
      <formula>#REF!="Item do PAA com execução interrompida"</formula>
    </cfRule>
    <cfRule type="expression" dxfId="105" priority="317" stopIfTrue="1">
      <formula>#REF!="Item do PAA sem execução"</formula>
    </cfRule>
  </conditionalFormatting>
  <conditionalFormatting sqref="K192:K206">
    <cfRule type="expression" dxfId="104" priority="335" stopIfTrue="1">
      <formula>#REF!="Item do PAA completamente executado"</formula>
    </cfRule>
  </conditionalFormatting>
  <conditionalFormatting sqref="K232">
    <cfRule type="expression" dxfId="103" priority="401">
      <formula>#REF!="Item do PAA com execução iniciada"</formula>
    </cfRule>
    <cfRule type="expression" dxfId="102" priority="402">
      <formula>#REF!="Item do PAA completamente executado"</formula>
    </cfRule>
    <cfRule type="expression" dxfId="101" priority="403">
      <formula>#REF!="Item do PAA com execução interrompida"</formula>
    </cfRule>
    <cfRule type="expression" dxfId="100" priority="404">
      <formula>#REF!="Item do PAA sem execução"</formula>
    </cfRule>
    <cfRule type="expression" dxfId="99" priority="406">
      <formula>#REF!="Sim"</formula>
    </cfRule>
  </conditionalFormatting>
  <conditionalFormatting sqref="K246">
    <cfRule type="expression" dxfId="98" priority="278" stopIfTrue="1">
      <formula>#REF!="Item do PAA completamente executado"</formula>
    </cfRule>
    <cfRule type="expression" dxfId="97" priority="279" stopIfTrue="1">
      <formula>#REF!="Sim"</formula>
    </cfRule>
  </conditionalFormatting>
  <conditionalFormatting sqref="K254:K255">
    <cfRule type="expression" dxfId="96" priority="185" stopIfTrue="1">
      <formula>#REF!="Item do PAA com execução iniciada"</formula>
    </cfRule>
    <cfRule type="expression" dxfId="95" priority="186" stopIfTrue="1">
      <formula>#REF!="Item do PAA completamente executado"</formula>
    </cfRule>
    <cfRule type="expression" dxfId="94" priority="187" stopIfTrue="1">
      <formula>#REF!="Item do PAA com execução interrompida"</formula>
    </cfRule>
    <cfRule type="expression" dxfId="93" priority="188" stopIfTrue="1">
      <formula>#REF!="Item do PAA sem execução"</formula>
    </cfRule>
    <cfRule type="expression" dxfId="92" priority="193" stopIfTrue="1">
      <formula>#REF!="Sim"</formula>
    </cfRule>
  </conditionalFormatting>
  <conditionalFormatting sqref="K256">
    <cfRule type="expression" dxfId="91" priority="11">
      <formula>#REF!="Item do PAA com execução iniciada"</formula>
    </cfRule>
    <cfRule type="expression" dxfId="90" priority="12">
      <formula>#REF!="Item do PAA completamente executado"</formula>
    </cfRule>
    <cfRule type="expression" dxfId="89" priority="13">
      <formula>#REF!="Item do PAA com execução interrompida"</formula>
    </cfRule>
    <cfRule type="expression" dxfId="88" priority="14">
      <formula>#REF!="Item do PAA sem execução"</formula>
    </cfRule>
    <cfRule type="expression" dxfId="87" priority="15">
      <formula>#REF!="Sim"</formula>
    </cfRule>
  </conditionalFormatting>
  <conditionalFormatting sqref="K257">
    <cfRule type="expression" dxfId="86" priority="194" stopIfTrue="1">
      <formula>#REF!="Item do PAA com execução iniciada"</formula>
    </cfRule>
    <cfRule type="expression" dxfId="85" priority="195" stopIfTrue="1">
      <formula>#REF!="Item do PAA completamente executado"</formula>
    </cfRule>
    <cfRule type="expression" dxfId="84" priority="196" stopIfTrue="1">
      <formula>#REF!="Item do PAA com execução interrompida"</formula>
    </cfRule>
    <cfRule type="expression" dxfId="83" priority="197" stopIfTrue="1">
      <formula>#REF!="Item do PAA sem execução"</formula>
    </cfRule>
    <cfRule type="expression" dxfId="82" priority="198" stopIfTrue="1">
      <formula>#REF!="Sim"</formula>
    </cfRule>
  </conditionalFormatting>
  <conditionalFormatting sqref="K258">
    <cfRule type="expression" dxfId="81" priority="16">
      <formula>#REF!="Item do PAA com execução iniciada"</formula>
    </cfRule>
    <cfRule type="expression" dxfId="80" priority="17">
      <formula>#REF!="Item do PAA completamente executado"</formula>
    </cfRule>
    <cfRule type="expression" dxfId="79" priority="18">
      <formula>#REF!="Item do PAA com execução interrompida"</formula>
    </cfRule>
    <cfRule type="expression" dxfId="78" priority="19">
      <formula>#REF!="Item do PAA sem execução"</formula>
    </cfRule>
    <cfRule type="expression" dxfId="77" priority="20">
      <formula>#REF!="Sim"</formula>
    </cfRule>
  </conditionalFormatting>
  <conditionalFormatting sqref="K259:K262">
    <cfRule type="expression" dxfId="76" priority="130" stopIfTrue="1">
      <formula>#REF!="Item do PAA com execução iniciada"</formula>
    </cfRule>
    <cfRule type="expression" dxfId="75" priority="131" stopIfTrue="1">
      <formula>#REF!="Item do PAA completamente executado"</formula>
    </cfRule>
    <cfRule type="expression" dxfId="74" priority="132" stopIfTrue="1">
      <formula>#REF!="Item do PAA com execução interrompida"</formula>
    </cfRule>
    <cfRule type="expression" dxfId="73" priority="133" stopIfTrue="1">
      <formula>#REF!="Item do PAA sem execução"</formula>
    </cfRule>
    <cfRule type="expression" dxfId="72" priority="134" stopIfTrue="1">
      <formula>#REF!="Sim"</formula>
    </cfRule>
  </conditionalFormatting>
  <conditionalFormatting sqref="K262">
    <cfRule type="expression" dxfId="71" priority="126" stopIfTrue="1">
      <formula>#REF!="Item do PAA com execução iniciada"</formula>
    </cfRule>
    <cfRule type="expression" dxfId="70" priority="127" stopIfTrue="1">
      <formula>#REF!="Item do PAA completamente executado"</formula>
    </cfRule>
    <cfRule type="expression" dxfId="69" priority="128" stopIfTrue="1">
      <formula>#REF!="Item do PAA com execução interrompida"</formula>
    </cfRule>
    <cfRule type="expression" dxfId="68" priority="129" stopIfTrue="1">
      <formula>#REF!="Item do PAA sem execução"</formula>
    </cfRule>
  </conditionalFormatting>
  <conditionalFormatting sqref="K263">
    <cfRule type="expression" dxfId="67" priority="171">
      <formula>#REF!="Item do PAA completamente executado"</formula>
    </cfRule>
    <cfRule type="expression" dxfId="66" priority="172">
      <formula>#REF!="Item do PAA com execução iniciada"</formula>
    </cfRule>
    <cfRule type="expression" dxfId="65" priority="173">
      <formula>#REF!="Item do PAA com execução interrompida"</formula>
    </cfRule>
    <cfRule type="expression" dxfId="64" priority="174">
      <formula>#REF!="Item do PAA sem execução"</formula>
    </cfRule>
    <cfRule type="expression" dxfId="63" priority="175">
      <formula>#REF!="Sim"</formula>
    </cfRule>
    <cfRule type="expression" dxfId="62" priority="176">
      <formula>#REF!="Item do PAA com execução iniciada"</formula>
    </cfRule>
    <cfRule type="expression" dxfId="61" priority="177">
      <formula>#REF!="Item do PAA completamente executado"</formula>
    </cfRule>
    <cfRule type="expression" dxfId="60" priority="178">
      <formula>#REF!="Item do PAA com execução interrompida"</formula>
    </cfRule>
    <cfRule type="expression" dxfId="59" priority="179">
      <formula>#REF!="Item do PAA sem execução"</formula>
    </cfRule>
    <cfRule type="expression" dxfId="58" priority="180">
      <formula>#REF!="Sim"</formula>
    </cfRule>
  </conditionalFormatting>
  <conditionalFormatting sqref="K264:K270">
    <cfRule type="expression" dxfId="57" priority="118" stopIfTrue="1">
      <formula>#REF!="Item do PAA com execução iniciada"</formula>
    </cfRule>
    <cfRule type="expression" dxfId="56" priority="119" stopIfTrue="1">
      <formula>#REF!="Item do PAA completamente executado"</formula>
    </cfRule>
    <cfRule type="expression" dxfId="55" priority="120" stopIfTrue="1">
      <formula>#REF!="Item do PAA com execução interrompida"</formula>
    </cfRule>
    <cfRule type="expression" dxfId="54" priority="121" stopIfTrue="1">
      <formula>#REF!="Item do PAA sem execução"</formula>
    </cfRule>
    <cfRule type="expression" dxfId="53" priority="122" stopIfTrue="1">
      <formula>#REF!="Sim"</formula>
    </cfRule>
  </conditionalFormatting>
  <conditionalFormatting sqref="K271">
    <cfRule type="expression" dxfId="52" priority="211">
      <formula>#REF!="Item do PAA com execução iniciada"</formula>
    </cfRule>
    <cfRule type="expression" dxfId="51" priority="212">
      <formula>#REF!="Item do PAA completamente executado"</formula>
    </cfRule>
    <cfRule type="expression" dxfId="50" priority="213">
      <formula>#REF!="Item do PAA com execução interrompida"</formula>
    </cfRule>
    <cfRule type="expression" dxfId="49" priority="214">
      <formula>#REF!="Item do PAA sem execução"</formula>
    </cfRule>
  </conditionalFormatting>
  <conditionalFormatting sqref="K273:K314">
    <cfRule type="expression" dxfId="48" priority="27" stopIfTrue="1">
      <formula>#REF!="Item do PAA sem execução"</formula>
    </cfRule>
  </conditionalFormatting>
  <conditionalFormatting sqref="K273:K317">
    <cfRule type="expression" dxfId="47" priority="26" stopIfTrue="1">
      <formula>#REF!="Item do PAA com execução interrompida"</formula>
    </cfRule>
  </conditionalFormatting>
  <conditionalFormatting sqref="K302:K314">
    <cfRule type="expression" dxfId="46" priority="24" stopIfTrue="1">
      <formula>#REF!="Item do PAA com execução iniciada"</formula>
    </cfRule>
    <cfRule type="expression" dxfId="45" priority="25" stopIfTrue="1">
      <formula>#REF!="Item do PAA completamente executado"</formula>
    </cfRule>
  </conditionalFormatting>
  <conditionalFormatting sqref="K310:K314">
    <cfRule type="expression" dxfId="44" priority="44" stopIfTrue="1">
      <formula>#REF!="Sim"</formula>
    </cfRule>
  </conditionalFormatting>
  <conditionalFormatting sqref="K315:K336">
    <cfRule type="expression" dxfId="43" priority="308" stopIfTrue="1">
      <formula>#REF!="Item do PAA sem execução"</formula>
    </cfRule>
  </conditionalFormatting>
  <conditionalFormatting sqref="K318:K336">
    <cfRule type="expression" dxfId="42" priority="305" stopIfTrue="1">
      <formula>#REF!="Item do PAA com execução iniciada"</formula>
    </cfRule>
    <cfRule type="expression" dxfId="41" priority="306" stopIfTrue="1">
      <formula>#REF!="Item do PAA completamente executado"</formula>
    </cfRule>
    <cfRule type="expression" dxfId="40" priority="307" stopIfTrue="1">
      <formula>#REF!="Item do PAA com execução interrompida"</formula>
    </cfRule>
  </conditionalFormatting>
  <conditionalFormatting sqref="K337:K338">
    <cfRule type="expression" dxfId="39" priority="397" stopIfTrue="1">
      <formula>#REF!="Item do PAA com execução interrompida"</formula>
    </cfRule>
    <cfRule type="expression" dxfId="38" priority="398" stopIfTrue="1">
      <formula>#REF!="Item do PAA sem execução"</formula>
    </cfRule>
  </conditionalFormatting>
  <conditionalFormatting sqref="K337:K346 K9">
    <cfRule type="expression" dxfId="37" priority="393" stopIfTrue="1">
      <formula>#REF!="Item do PAA com execução iniciada"</formula>
    </cfRule>
  </conditionalFormatting>
  <conditionalFormatting sqref="K341:K346">
    <cfRule type="expression" dxfId="36" priority="399" stopIfTrue="1">
      <formula>#REF!="Item do PAA com execução interrompida"</formula>
    </cfRule>
    <cfRule type="expression" dxfId="35" priority="400" stopIfTrue="1">
      <formula>#REF!="Item do PAA sem execução"</formula>
    </cfRule>
  </conditionalFormatting>
  <conditionalFormatting sqref="K347:K880">
    <cfRule type="expression" dxfId="34" priority="385" stopIfTrue="1">
      <formula>#REF!="Item do PAA com execução iniciada"</formula>
    </cfRule>
    <cfRule type="expression" dxfId="33" priority="386" stopIfTrue="1">
      <formula>#REF!="Item do PAA completamente executado"</formula>
    </cfRule>
    <cfRule type="expression" dxfId="32" priority="387" stopIfTrue="1">
      <formula>#REF!="Item do PAA com execução interrompida"</formula>
    </cfRule>
    <cfRule type="expression" dxfId="31" priority="388" stopIfTrue="1">
      <formula>#REF!="Item do PAA sem execução"</formula>
    </cfRule>
  </conditionalFormatting>
  <conditionalFormatting sqref="L33:M33 K34:K38">
    <cfRule type="expression" dxfId="30" priority="221">
      <formula>#REF!="Item do PAA com execução iniciada"</formula>
    </cfRule>
    <cfRule type="expression" dxfId="29" priority="222">
      <formula>#REF!="Item do PAA completamente executado"</formula>
    </cfRule>
    <cfRule type="expression" dxfId="28" priority="223">
      <formula>#REF!="Item do PAA com execução interrompida"</formula>
    </cfRule>
    <cfRule type="expression" dxfId="27" priority="224">
      <formula>#REF!="Item do PAA sem execução"</formula>
    </cfRule>
  </conditionalFormatting>
  <conditionalFormatting sqref="W116:W117 W127">
    <cfRule type="expression" dxfId="26" priority="276">
      <formula>#REF!="Sim"</formula>
    </cfRule>
  </conditionalFormatting>
  <conditionalFormatting sqref="W116:W117">
    <cfRule type="expression" dxfId="25" priority="271">
      <formula>#REF!="Item do PAA com execução iniciada"</formula>
    </cfRule>
    <cfRule type="expression" dxfId="24" priority="272">
      <formula>#REF!="Item do PAA completamente executado"</formula>
    </cfRule>
    <cfRule type="expression" dxfId="23" priority="273">
      <formula>#REF!="Item do PAA com execução interrompida"</formula>
    </cfRule>
    <cfRule type="expression" dxfId="22" priority="274">
      <formula>#REF!="Item do PAA sem execução"</formula>
    </cfRule>
  </conditionalFormatting>
  <conditionalFormatting sqref="W127">
    <cfRule type="expression" dxfId="21" priority="267">
      <formula>#REF!="Item do PAA com execução iniciada"</formula>
    </cfRule>
    <cfRule type="expression" dxfId="20" priority="268">
      <formula>#REF!="Item do PAA completamente executado"</formula>
    </cfRule>
    <cfRule type="expression" dxfId="19" priority="269">
      <formula>#REF!="Item do PAA com execução interrompida"</formula>
    </cfRule>
    <cfRule type="expression" dxfId="18" priority="270">
      <formula>#REF!="Item do PAA sem execução"</formula>
    </cfRule>
  </conditionalFormatting>
  <conditionalFormatting sqref="W169">
    <cfRule type="expression" dxfId="17" priority="263" stopIfTrue="1">
      <formula>#REF!="Item do PAA com execução iniciada"</formula>
    </cfRule>
    <cfRule type="expression" dxfId="16" priority="264" stopIfTrue="1">
      <formula>#REF!="Item do PAA completamente executado"</formula>
    </cfRule>
    <cfRule type="expression" dxfId="15" priority="265" stopIfTrue="1">
      <formula>#REF!="Item do PAA com execução interrompida"</formula>
    </cfRule>
    <cfRule type="expression" dxfId="14" priority="266" stopIfTrue="1">
      <formula>#REF!="Item do PAA sem execução"</formula>
    </cfRule>
    <cfRule type="expression" dxfId="13" priority="275" stopIfTrue="1">
      <formula>#REF!="Sim"</formula>
    </cfRule>
  </conditionalFormatting>
  <conditionalFormatting sqref="Z15:Z16 Z21:Z22">
    <cfRule type="expression" dxfId="12" priority="215">
      <formula>#REF!&lt;$N15</formula>
    </cfRule>
  </conditionalFormatting>
  <conditionalFormatting sqref="Z47 Z329:Z330">
    <cfRule type="expression" dxfId="11" priority="407">
      <formula>$AB47&lt;$N47</formula>
    </cfRule>
  </conditionalFormatting>
  <conditionalFormatting sqref="Z49:Z50 Z52:Z54 Z68:Z70 Z79:Z113 Z159:Z168 Z170:Z171 Z173:Z183">
    <cfRule type="expression" dxfId="10" priority="262">
      <formula>#REF!&lt;$N49</formula>
    </cfRule>
  </conditionalFormatting>
  <conditionalFormatting sqref="Z58">
    <cfRule type="expression" dxfId="9" priority="260">
      <formula>#REF!&lt;$N58</formula>
    </cfRule>
  </conditionalFormatting>
  <conditionalFormatting sqref="Z73:Z77">
    <cfRule type="expression" dxfId="8" priority="259">
      <formula>#REF!&lt;$N73</formula>
    </cfRule>
  </conditionalFormatting>
  <conditionalFormatting sqref="Z114:Z117 Z271">
    <cfRule type="expression" dxfId="7" priority="209">
      <formula>#REF!&lt;$N114</formula>
    </cfRule>
  </conditionalFormatting>
  <conditionalFormatting sqref="Z118">
    <cfRule type="expression" dxfId="6" priority="123">
      <formula>$AB118&lt;$N118</formula>
    </cfRule>
  </conditionalFormatting>
  <conditionalFormatting sqref="Z120:Z134">
    <cfRule type="expression" dxfId="5" priority="125">
      <formula>#REF!&lt;$N120</formula>
    </cfRule>
  </conditionalFormatting>
  <conditionalFormatting sqref="Z121:Z138">
    <cfRule type="expression" dxfId="4" priority="124">
      <formula>#REF!&lt;$N121</formula>
    </cfRule>
  </conditionalFormatting>
  <conditionalFormatting sqref="Z195:Z202">
    <cfRule type="expression" dxfId="3" priority="261">
      <formula>#REF!&lt;$N195</formula>
    </cfRule>
  </conditionalFormatting>
  <conditionalFormatting sqref="Z266">
    <cfRule type="expression" dxfId="2" priority="146">
      <formula>$AB266&lt;$N266</formula>
    </cfRule>
  </conditionalFormatting>
  <conditionalFormatting sqref="Z272:Z282">
    <cfRule type="expression" dxfId="1" priority="22">
      <formula>#REF!&lt;$N272</formula>
    </cfRule>
  </conditionalFormatting>
  <conditionalFormatting sqref="Z317">
    <cfRule type="expression" dxfId="0" priority="21">
      <formula>#REF!&lt;$N317</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75" defaultRowHeight="14.25"/>
  <cols>
    <col min="1" max="1" width="12.75" style="82" customWidth="1"/>
    <col min="2" max="16384" width="8.75" style="82"/>
  </cols>
  <sheetData>
    <row r="1" spans="1:1" ht="15">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47" activePane="bottomLeft" state="frozen"/>
      <selection pane="bottomLeft" activeCell="H4" sqref="H4"/>
    </sheetView>
  </sheetViews>
  <sheetFormatPr defaultColWidth="12.625" defaultRowHeight="15" customHeight="1"/>
  <cols>
    <col min="1" max="1" width="70.375" customWidth="1"/>
    <col min="2" max="2" width="14.25" customWidth="1"/>
    <col min="3" max="3" width="1.5" customWidth="1"/>
    <col min="4" max="4" width="10.25" customWidth="1"/>
    <col min="5" max="5" width="1.5" customWidth="1"/>
    <col min="6" max="6" width="45.5" hidden="1" customWidth="1"/>
    <col min="7" max="7" width="1.5" hidden="1" customWidth="1"/>
    <col min="8" max="8" width="28.75" customWidth="1"/>
    <col min="9" max="9" width="1.5" customWidth="1"/>
    <col min="10" max="10" width="12.875" hidden="1" customWidth="1"/>
    <col min="11" max="11" width="1.5" hidden="1" customWidth="1"/>
    <col min="12" max="12" width="17.625" customWidth="1"/>
    <col min="13" max="13" width="1.5" customWidth="1"/>
    <col min="14" max="14" width="14.75" customWidth="1"/>
    <col min="15" max="15" width="1.5" customWidth="1"/>
    <col min="16" max="16" width="11.5" customWidth="1"/>
    <col min="17" max="17" width="1.5" customWidth="1"/>
    <col min="18" max="18" width="8.2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75" customWidth="1"/>
    <col min="27" max="27" width="1.5" customWidth="1"/>
    <col min="28" max="28" width="11.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FRANCISCO EDUARDO PEREIRA</cp:lastModifiedBy>
  <cp:lastPrinted>2026-05-21T21:29:13Z</cp:lastPrinted>
  <dcterms:created xsi:type="dcterms:W3CDTF">2021-07-07T13:14:07Z</dcterms:created>
  <dcterms:modified xsi:type="dcterms:W3CDTF">2026-05-21T21:33:40Z</dcterms:modified>
</cp:coreProperties>
</file>