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Drives compartilhados\DADM\4. PCA\PCA 2026\Publicacoes Transparencia\"/>
    </mc:Choice>
  </mc:AlternateContent>
  <bookViews>
    <workbookView xWindow="-105" yWindow="-105" windowWidth="23250" windowHeight="12450"/>
  </bookViews>
  <sheets>
    <sheet name="PCA 2026 v. final" sheetId="1" r:id="rId1"/>
    <sheet name="PCA26 DLs e ILs 22out 2a" sheetId="14" r:id="rId2"/>
    <sheet name="Prioridade" sheetId="11" r:id="rId3"/>
    <sheet name="Listas_Suspensas" sheetId="9" r:id="rId4"/>
  </sheets>
  <externalReferences>
    <externalReference r:id="rId5"/>
    <externalReference r:id="rId6"/>
    <externalReference r:id="rId7"/>
    <externalReference r:id="rId8"/>
    <externalReference r:id="rId9"/>
  </externalReferences>
  <definedNames>
    <definedName name="_xlnm._FilterDatabase" localSheetId="0" hidden="1">'PCA 2026 v. final'!$A$8:$Q$266</definedName>
    <definedName name="_xlnm._FilterDatabase" localSheetId="1" hidden="1">'PCA26 DLs e ILs 22out 2a'!$A$8:$AH$381</definedName>
    <definedName name="_xlnm.Print_Area" localSheetId="0">'PCA 2026 v. final'!$A$1:$Q$272</definedName>
    <definedName name="_xlnm.Print_Area" localSheetId="1">'PCA26 DLs e ILs 22out 2a'!$A$1:$AH$317</definedName>
    <definedName name="_xlnm.Print_Titles" localSheetId="0">'PCA 2026 v. final'!$8:$8</definedName>
    <definedName name="_xlnm.Print_Titles" localSheetId="1">'PCA26 DLs e ILs 22out 2a'!$8:$8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79" i="1" l="1"/>
  <c r="F179" i="1"/>
  <c r="H255" i="1"/>
  <c r="H86" i="1" l="1"/>
  <c r="H84" i="1"/>
  <c r="H58" i="1"/>
  <c r="F58" i="1"/>
  <c r="H57" i="1"/>
  <c r="F57" i="1"/>
  <c r="H23" i="1"/>
  <c r="H15" i="1"/>
  <c r="I12" i="1"/>
  <c r="H12" i="1"/>
  <c r="I89" i="1" l="1"/>
  <c r="I87" i="1"/>
  <c r="I183" i="1" l="1"/>
  <c r="H183" i="1"/>
  <c r="F183" i="1"/>
  <c r="H182" i="1"/>
  <c r="F182" i="1"/>
  <c r="H181" i="1"/>
  <c r="F181" i="1"/>
  <c r="I180" i="1"/>
  <c r="H180" i="1"/>
  <c r="F180" i="1"/>
  <c r="H73" i="1"/>
  <c r="H72" i="1"/>
  <c r="H71" i="1"/>
  <c r="H70" i="1"/>
  <c r="H69" i="1"/>
  <c r="H67" i="1"/>
  <c r="H56" i="1"/>
  <c r="F56" i="1"/>
  <c r="H50" i="1"/>
  <c r="I218" i="1" l="1"/>
  <c r="H218" i="1"/>
  <c r="H212" i="1"/>
  <c r="H211" i="1"/>
  <c r="H210" i="1"/>
  <c r="H185" i="1" l="1"/>
  <c r="H66" i="1" l="1"/>
  <c r="I66" i="1" s="1"/>
  <c r="H65" i="1"/>
  <c r="I65" i="1" s="1"/>
  <c r="H64" i="1"/>
  <c r="I64" i="1" s="1"/>
  <c r="H63" i="1"/>
  <c r="I63" i="1" s="1"/>
  <c r="H62" i="1"/>
  <c r="I62" i="1" s="1"/>
  <c r="H61" i="1"/>
  <c r="I61" i="1" s="1"/>
  <c r="H60" i="1"/>
  <c r="I60" i="1" s="1"/>
  <c r="H59" i="1"/>
  <c r="I59" i="1" s="1"/>
  <c r="H43" i="1"/>
  <c r="I10" i="1" l="1"/>
  <c r="I85" i="1" l="1"/>
  <c r="I77" i="1"/>
  <c r="I261" i="1" l="1"/>
  <c r="L314" i="14" l="1"/>
  <c r="L270" i="14"/>
  <c r="L255" i="14"/>
  <c r="L253" i="14"/>
  <c r="AL243" i="14"/>
  <c r="AL244" i="14" s="1"/>
  <c r="AL245" i="14" s="1"/>
  <c r="N242" i="14"/>
  <c r="L217" i="14"/>
  <c r="L165" i="14"/>
  <c r="N163" i="14"/>
  <c r="L163" i="14"/>
  <c r="N160" i="14"/>
  <c r="L142" i="14"/>
  <c r="J142" i="14"/>
  <c r="L116" i="14"/>
  <c r="L115" i="14"/>
  <c r="N81" i="14"/>
  <c r="N74" i="14"/>
  <c r="N71" i="14"/>
  <c r="L64" i="14"/>
  <c r="L50" i="14"/>
  <c r="L43" i="14"/>
  <c r="L11" i="14"/>
  <c r="F85" i="1" l="1"/>
  <c r="H85" i="1"/>
  <c r="H20" i="1" l="1"/>
  <c r="H205" i="1" l="1"/>
  <c r="H198" i="1" l="1"/>
  <c r="H10" i="1" l="1"/>
  <c r="H25" i="1" l="1"/>
  <c r="H77" i="1" l="1"/>
  <c r="H261" i="1" l="1"/>
  <c r="H163" i="1" l="1"/>
  <c r="H216" i="1" l="1"/>
  <c r="H90" i="1" l="1"/>
  <c r="H88" i="1"/>
  <c r="I88" i="1" s="1"/>
</calcChain>
</file>

<file path=xl/sharedStrings.xml><?xml version="1.0" encoding="utf-8"?>
<sst xmlns="http://schemas.openxmlformats.org/spreadsheetml/2006/main" count="4465" uniqueCount="1622">
  <si>
    <r>
      <rPr>
        <b/>
        <sz val="13"/>
        <color theme="1"/>
        <rFont val="Calibri"/>
        <family val="2"/>
      </rPr>
      <t>TRIBUNAL REGIONAL DO TRABALHO DA 3</t>
    </r>
    <r>
      <rPr>
        <b/>
        <vertAlign val="superscript"/>
        <sz val="13"/>
        <color theme="1"/>
        <rFont val="Calibri"/>
        <family val="2"/>
      </rPr>
      <t>a</t>
    </r>
    <r>
      <rPr>
        <b/>
        <sz val="13"/>
        <color theme="1"/>
        <rFont val="Calibri"/>
        <family val="2"/>
      </rPr>
      <t xml:space="preserve"> REGIÃO</t>
    </r>
  </si>
  <si>
    <t>LEGENDA e SIGLAS:</t>
  </si>
  <si>
    <t>ARP = Ata de Registro de Preços; PE = pregão eletrônico; SRP = Sistema de Registro de Preços</t>
  </si>
  <si>
    <t>NE = Nota de Empenho; TA = Termo Aditivo; NAE = Nota de Anulação de Empenho</t>
  </si>
  <si>
    <t>ASCER</t>
  </si>
  <si>
    <t>Baixa</t>
  </si>
  <si>
    <t>CECULT</t>
  </si>
  <si>
    <t>Inexigibilidade de Licitação</t>
  </si>
  <si>
    <t>DG</t>
  </si>
  <si>
    <t>Licitação pregão eletrônico</t>
  </si>
  <si>
    <t>Adesão a ARP de terceiro</t>
  </si>
  <si>
    <t>Alta</t>
  </si>
  <si>
    <t>DOF</t>
  </si>
  <si>
    <t>SECOM</t>
  </si>
  <si>
    <t>Prorrogação de contrato</t>
  </si>
  <si>
    <t>Licitação concorrência</t>
  </si>
  <si>
    <t>Média</t>
  </si>
  <si>
    <t>SEDOC</t>
  </si>
  <si>
    <t>Sim</t>
  </si>
  <si>
    <t>SEDP</t>
  </si>
  <si>
    <t>SEGEST</t>
  </si>
  <si>
    <t>SEGPRE</t>
  </si>
  <si>
    <t>SEJ</t>
  </si>
  <si>
    <t>SEJ - Biblioteca</t>
  </si>
  <si>
    <t>SEJ - C. Memória</t>
  </si>
  <si>
    <t>SELC</t>
  </si>
  <si>
    <t>SEML</t>
  </si>
  <si>
    <t>SENG</t>
  </si>
  <si>
    <t>SES</t>
  </si>
  <si>
    <t>Aditivo ao contrato</t>
  </si>
  <si>
    <t>-</t>
  </si>
  <si>
    <t>DL</t>
  </si>
  <si>
    <t>IL</t>
  </si>
  <si>
    <t>Área requisitante - Descrição</t>
  </si>
  <si>
    <t>Área requisitante 
Sigla</t>
  </si>
  <si>
    <t>Nível de prioridade</t>
  </si>
  <si>
    <t>Categoria da contratação - PODE TIRAR; EXCLUÍ A COLUNA na guia OTIMIZADA</t>
  </si>
  <si>
    <t>Modalidade de contratação</t>
  </si>
  <si>
    <t>Complexidade da contratação</t>
  </si>
  <si>
    <t>Data para atendimento</t>
  </si>
  <si>
    <t>Sim/Não</t>
  </si>
  <si>
    <t>Dispensa ou inexigibilidade</t>
  </si>
  <si>
    <r>
      <rPr>
        <b/>
        <sz val="11"/>
        <color rgb="FF333333"/>
        <rFont val="Calibri"/>
        <family val="2"/>
      </rPr>
      <t xml:space="preserve">Competência </t>
    </r>
    <r>
      <rPr>
        <b/>
        <sz val="11"/>
        <color rgb="FFFF0000"/>
        <rFont val="Calibri"/>
        <family val="2"/>
      </rPr>
      <t>Pode TIRAR.</t>
    </r>
  </si>
  <si>
    <t>Contrato ou termo aditivo</t>
  </si>
  <si>
    <t>Cancelamento</t>
  </si>
  <si>
    <t>Abrangência</t>
  </si>
  <si>
    <t>Assessoria de Cerimonial</t>
  </si>
  <si>
    <t>Alarme</t>
  </si>
  <si>
    <t>DADM</t>
  </si>
  <si>
    <t>Contrato</t>
  </si>
  <si>
    <t>Desistência do demandante</t>
  </si>
  <si>
    <t>Nacional</t>
  </si>
  <si>
    <t xml:space="preserve">Centro Cultural </t>
  </si>
  <si>
    <t>Ar condicionado</t>
  </si>
  <si>
    <t>Não</t>
  </si>
  <si>
    <t>Termo aditivo</t>
  </si>
  <si>
    <t>Desistência do fornecedor/prestador</t>
  </si>
  <si>
    <t>Regional</t>
  </si>
  <si>
    <t>Diretoria de Administração</t>
  </si>
  <si>
    <t>Bateria e/ou pilha</t>
  </si>
  <si>
    <t>Concurso</t>
  </si>
  <si>
    <t>Item incorporado em outro processo de aquisição</t>
  </si>
  <si>
    <t>Local</t>
  </si>
  <si>
    <t>Diretoria de Gestão de Pessoas</t>
  </si>
  <si>
    <t>DGP</t>
  </si>
  <si>
    <t>Cabeamento estruturado</t>
  </si>
  <si>
    <t>Coparticipação em SRP</t>
  </si>
  <si>
    <t>Licitação deserta</t>
  </si>
  <si>
    <t>Diretoria de Orçamento e Finanças</t>
  </si>
  <si>
    <t>Compra de veículos</t>
  </si>
  <si>
    <t>Credenciamento</t>
  </si>
  <si>
    <t>Licitação fracassada</t>
  </si>
  <si>
    <t>Diretoria de Tecnologia da Informação e Comunicação</t>
  </si>
  <si>
    <t>DTIC</t>
  </si>
  <si>
    <t>Consultoria referente ao plano de saúde</t>
  </si>
  <si>
    <t>Diretoria Judiciária</t>
  </si>
  <si>
    <t>DJ</t>
  </si>
  <si>
    <t>Divisória e/ou drywall</t>
  </si>
  <si>
    <t>Diretoria-Geral</t>
  </si>
  <si>
    <t>Eventos (decoração, buffet, locação de mobiliário, etc)</t>
  </si>
  <si>
    <t>Divisão de Segurança da Informação e Comunicação</t>
  </si>
  <si>
    <t>DSINC</t>
  </si>
  <si>
    <t>Impressões em geral/serviços produzidos em gráfica</t>
  </si>
  <si>
    <t>Gabinete da Presidência</t>
  </si>
  <si>
    <t>GPR</t>
  </si>
  <si>
    <t>Laudo</t>
  </si>
  <si>
    <t>PCSTIC / Diretoria de Tecnologia da Informação e Comunicação</t>
  </si>
  <si>
    <t>PCSTIC / DTIC</t>
  </si>
  <si>
    <t>Locação de imóveis</t>
  </si>
  <si>
    <t>PCSTIC / Divisão de Segurança da Informação e Comunicação</t>
  </si>
  <si>
    <t>PCSTIC / DSINC</t>
  </si>
  <si>
    <t>Manutenção de ___ (especificar na coluna à direita)</t>
  </si>
  <si>
    <t>PCSTIC / Secretaria de Infraestrutura Tecnológica</t>
  </si>
  <si>
    <t>PCSTIC / SEIT</t>
  </si>
  <si>
    <t>Manutenção de nobreak</t>
  </si>
  <si>
    <t>PCSTIC / Secretaria de Sistemas</t>
  </si>
  <si>
    <t>PCSTIC / SESIS</t>
  </si>
  <si>
    <t>Manutenção de subestação elétrica</t>
  </si>
  <si>
    <t>PCSTIC / Secretaria de Suporte e Atendimento</t>
  </si>
  <si>
    <t>PCSTIC / SESA</t>
  </si>
  <si>
    <t>Manutenção predial</t>
  </si>
  <si>
    <t>Plano de Contratações de Soluções de Tecnologia da Informação e Comunicação</t>
  </si>
  <si>
    <t>PCSTIC</t>
  </si>
  <si>
    <t>Material de consumo</t>
  </si>
  <si>
    <t>Secretaria da Corregedoria e Vice-Corregedoria</t>
  </si>
  <si>
    <t>SECVCR</t>
  </si>
  <si>
    <t>Material permanente</t>
  </si>
  <si>
    <t>Secretaria da Escola Judicial</t>
  </si>
  <si>
    <t>Monitoramento (serviços de segurança)</t>
  </si>
  <si>
    <t>Secretaria da Escola Judicial – Biblioteca</t>
  </si>
  <si>
    <t>Passagens</t>
  </si>
  <si>
    <t>Secretaria da Escola Judicial – Centro de Memória</t>
  </si>
  <si>
    <t>Plano de saúde</t>
  </si>
  <si>
    <t>Secretaria da Ouvidoria</t>
  </si>
  <si>
    <t>SEOUV</t>
  </si>
  <si>
    <t>Projeto de prevenção e combate a incêndio</t>
  </si>
  <si>
    <t>Secretaria de Apoio Judiciário</t>
  </si>
  <si>
    <t>SEAJ</t>
  </si>
  <si>
    <t>Projeto executivo</t>
  </si>
  <si>
    <t>Secretaria de Auditoria</t>
  </si>
  <si>
    <t>SEAUD</t>
  </si>
  <si>
    <t>Seguros de imóveis</t>
  </si>
  <si>
    <t>Secretaria de Comunicação Social</t>
  </si>
  <si>
    <t>Serviço de logística</t>
  </si>
  <si>
    <t>Secretaria de Desenvolvimento de Pessoas</t>
  </si>
  <si>
    <t>Serviços postais</t>
  </si>
  <si>
    <t>Secretaria de Documentação</t>
  </si>
  <si>
    <t>Telefonia</t>
  </si>
  <si>
    <t>Secretaria de Engenharia</t>
  </si>
  <si>
    <t>Outra (especificar na coluna à direita)</t>
  </si>
  <si>
    <t>Secretaria de Gestão de Serviços e Terceirizados</t>
  </si>
  <si>
    <t>Secretaria de Gestão Predial</t>
  </si>
  <si>
    <t>Secretaria de Governança e Estratégia</t>
  </si>
  <si>
    <t>SEGE</t>
  </si>
  <si>
    <t>Secretaria de Infraestrutura Tecnológica</t>
  </si>
  <si>
    <t>SEIT</t>
  </si>
  <si>
    <t>Secretaria de Licitações e Contratos</t>
  </si>
  <si>
    <t>Secretaria de Material e Logística</t>
  </si>
  <si>
    <t>Secretaria de Pagamento de Pessoal</t>
  </si>
  <si>
    <t>SEPP</t>
  </si>
  <si>
    <t>Secretaria de Pessoal</t>
  </si>
  <si>
    <t>SEP</t>
  </si>
  <si>
    <t>Secretaria de Saúde</t>
  </si>
  <si>
    <t>Secretaria de Sistemas</t>
  </si>
  <si>
    <t>SESIS</t>
  </si>
  <si>
    <t>Secretaria de Suporte e Atendimento</t>
  </si>
  <si>
    <t>SESA</t>
  </si>
  <si>
    <t>Secretaria do Tribunal Pleno e do Órgão Especial</t>
  </si>
  <si>
    <t>SETPOE</t>
  </si>
  <si>
    <t>Secretaria Geral da Presidência</t>
  </si>
  <si>
    <t>SEGP</t>
  </si>
  <si>
    <t>Prorrogação de ARP</t>
  </si>
  <si>
    <t>Diretoria-Geral / Assessoria de Ordenação de Despesa</t>
  </si>
  <si>
    <t>Diretoria-Geral / Assessoria de Projetos e Contratações Especiais</t>
  </si>
  <si>
    <t>DG / ASOD</t>
  </si>
  <si>
    <t>DG / APCE</t>
  </si>
  <si>
    <t>Dispensa Eletrônica de Licitação</t>
  </si>
  <si>
    <t>Dispensa NÃO Eletrônica de Licitação</t>
  </si>
  <si>
    <t>Secretaria da Escola Judicial – Revista</t>
  </si>
  <si>
    <t>SEJ - Revista</t>
  </si>
  <si>
    <t>Data de início da tramitação</t>
  </si>
  <si>
    <t>Mês de início da instrução processual</t>
  </si>
  <si>
    <t>Diretoria-Geral / Núcleo de Gestão Sustentável</t>
  </si>
  <si>
    <t>DG / NGS</t>
  </si>
  <si>
    <t>Diretoria-Geral / Núcleo de Apoio a Programas Institucionais</t>
  </si>
  <si>
    <t>DG / NAPI</t>
  </si>
  <si>
    <t>Secretaria Geral da Presidência / Seção de Acessibilidade e Inclusão da Pessoa com Deficiência</t>
  </si>
  <si>
    <t>Níveis de prioridade - art. 17 da Resolução n. TRT3 350/2024:</t>
  </si>
  <si>
    <t>I - nível alto:</t>
  </si>
  <si>
    <t>a) contratações de serviços cuja paralisação ou supressão importe em prejuízo total ou parcial do atendimento ao público externo e da prestação jurisdicional;</t>
  </si>
  <si>
    <t>b) contratações que gerem despesas consideradas essenciais, tais como as de serviços continuados e as locações imobiliárias;</t>
  </si>
  <si>
    <t>c) contratações vultosas, com maior potencial para impactar a execução orçamentária do exercício;</t>
  </si>
  <si>
    <t>d) contratações de alto grau de complexidade; e</t>
  </si>
  <si>
    <t>e) contratações classificadas como prioritárias pela Alta Administração;</t>
  </si>
  <si>
    <r>
      <rPr>
        <u/>
        <sz val="11"/>
        <color rgb="FF333333"/>
        <rFont val="Calibri "/>
      </rPr>
      <t>II - nível médio</t>
    </r>
    <r>
      <rPr>
        <sz val="11"/>
        <color rgb="FF333333"/>
        <rFont val="Calibri "/>
      </rPr>
      <t>, em contratações de serviços cuja paralisação ou supressão importe em prejuízo total ou parcial para o atendimento aos processos internos; e</t>
    </r>
  </si>
  <si>
    <t>III - nível baixo:</t>
  </si>
  <si>
    <t>a) contratações não relacionadas à execução do planejamento estratégico; e</t>
  </si>
  <si>
    <t>b) contratações fora das hipóteses relacionadas nos incisos I e II do caput deste artigo.</t>
  </si>
  <si>
    <t>unidade</t>
  </si>
  <si>
    <t>Locação. Imóvel em Sabará. ITEM PCA XX. Contratação Original. 21LI001. V31/05/2026.</t>
  </si>
  <si>
    <t>Locação. Imóvel situado em Três Corações - MG. PCA/PCSTIC NÃO SE APLICA. Nova Contratação.</t>
  </si>
  <si>
    <t>Locação. Imóvel situado na Avenida Belo Horizonte, nº 1.544, em Iturama - MG, para abrigar o Fórum da Justiça do Trabalho daquela localidade. ITEM PCA XX. Contratação original. 21LI002. V31/08/2026.</t>
  </si>
  <si>
    <t>mês</t>
  </si>
  <si>
    <t>Aquisição. Coroa de Flores. ITEM PCA XX. Nova Contratação.</t>
  </si>
  <si>
    <t>Fornecimento de coroa de flores para velórios dos membros em atividade da corte e outros que a Presidência julgar necessário.</t>
  </si>
  <si>
    <t>ano</t>
  </si>
  <si>
    <t>Aquisição. Quadro para diploma e medalha. ITEM PCA XX. Nova Contratação.</t>
  </si>
  <si>
    <t>Serviços. Ambientação musical. ITEM PCA XX. Nova Contratação.</t>
  </si>
  <si>
    <t>Disponibilizar recursos para realização da solenidade da Medalha.</t>
  </si>
  <si>
    <t>Serviços. Mestre de cerimônia. ITEM PCA XX. Nova Contratação.</t>
  </si>
  <si>
    <t>A aquisição de refletores busca valorizar os eventos e contribuir para o sucesso e o acolhimento das atividades do Centro Cultural.</t>
  </si>
  <si>
    <t>Serviços. Apresentação de dois (2) Concertos por "Grupo Musica Figurata" (Robson Bessa Costa - MEI), inclui cachê dos artistas, instrumentos, direção artística e produção. ITEM PCA XX. Nova Contratação.</t>
  </si>
  <si>
    <t>Estes concertos têm o intuito de fomentar a música e a cultura, tornando sua apreciação acessível aos magistrados, servidores, terceirizados e à população em geral, promovendo a instituição sob um prisma social e cultural.</t>
  </si>
  <si>
    <t>Este concerto tem o intuito de fomentar a música e a cultura, tornando sua apreciação acessível aos magistrados, servidores, terceirizados e à população em geral, promovendo a instituição sob um prisma social e cultural.</t>
  </si>
  <si>
    <t>Serviços. Apresentações e espetáculos musicais e culturais. ITEM PCA XX. Nova Contratação.</t>
  </si>
  <si>
    <t>Esta rubrica visa financiar propostas de apresentações artísticas e espetáculos musicais avaliados pela curadoria do Centro Cultural durante o ano. O apoio financeiro é crucial para viabilizar essas iniciativas, promovendo a diversidade cultural e oferecendo ao público experiências enriquecedoras. Com esse recurso, podemos apoiar tanto artistas emergentes quanto consolidados, contribuindo para o desenvolvimento artístico e cultural da nossa comunidade.</t>
  </si>
  <si>
    <t>Serviços. Arranjos de flores para homenagens a autoridades. ITEM PCA XX. Nova Contratação.</t>
  </si>
  <si>
    <t>Arranjos de flores com a finalidade de expressar apreço e presentear autoridades e artistas, reforçando a consideração e o respeito durante eventos.</t>
  </si>
  <si>
    <t>Serviços. Contratação da "Orquestra Filarmônica de Minas Gerais" para realização de uma (1) apresentação no CECULT; inclui sonorização, iluminação, transporte terrestre e alimentação. ITEM PCA XX. Nova Contratação.</t>
  </si>
  <si>
    <t xml:space="preserve">Serviços. Contratação da Fundação Clóvis Salgado para realização de uma (1) apresentação do Coral Lírico e 1 (uma) apresentação da Orquestra Sinfônica de Minas Gerais no CECULT - Previsão de 1 por semestre. ITEM PCA XX. Nova Contratação. </t>
  </si>
  <si>
    <t>Esta rubrica visa financiar espetáculos musicais do Grupo artístico da Fundação Clóvis Salgado durante o ano. O apoio financeiro é crucial para viabilizar essas iniciativas, promovendo a diversidade cultural e oferecendo ao público experiências enriquecedoras.</t>
  </si>
  <si>
    <t>Serviços. Contratação de show musical da musicista e juíza do Trabalho Ana Espí e instrumentista para realização de uma (1) apresentação no CECULT. ITEM PCA XX. Nova Contratação.</t>
  </si>
  <si>
    <t>Serviços. Contratação do "Grupo Corpo Cidadão" para realização de uma (1) apresentação no CECULT; inclui sonorização, iluminação, transporte terrestre e alimentação. ITEM PCA XX. Nova Contratação.</t>
  </si>
  <si>
    <t>Serviços. Locação de mobiliário (painéis, totens, pódios, cavaletes, vitrines) para as exposições e eventos culturais. ITEM PCA 13. Nova Contratação.</t>
  </si>
  <si>
    <t>Serviços. Manutenção da exposição "A democratização do retrato fotográfico através da CLT", do fotógrafo diamantinense Assis Horta, Curadoria Guilherme Horta. ITEM PCA XX. Nova Contratação.</t>
  </si>
  <si>
    <t>A manutenção da exposição "A Democratização do Retrato Fotográfico através da CLT", do fotógrafo diamantinense Assis Horta, é uma adição valiosa ao acervo do Centro Cultural. Esta exposição destaca a relevância da Justiça do Trabalho na democratização do retrato fotográfico, abordando um tema de significativa importância histórica e social.</t>
  </si>
  <si>
    <t>Serviços. Placas de identificação, sinalização de unidades organizacionais, para prestar homenagem, de acessibilidade, entre outras, relacionado à comunicação visual deste TRT-MG. ITEM PCA 01. Nova contratação.</t>
  </si>
  <si>
    <t>Necessidade de realizar uma comunicação clara e veiculada por meio de instrumentos próprios a cada mensagem que se quer transmitir.</t>
  </si>
  <si>
    <t>OE9</t>
  </si>
  <si>
    <t>Serviços. Eventos da "Semana da Servidora e do Servidor" 2025. ITEM PCA 18. Nova Contratação.</t>
  </si>
  <si>
    <t>Eventos a serem realizados na semana da servidora e do servidor com o intuito de demonstrar como a instituição reconhece e valoriza cada um e como cada um tem um papel dentro da grande engrenagem do mundo corporativo.</t>
  </si>
  <si>
    <t>Serviços. Eventos em comemoração ao Dia Internacional da Mulher. ITEM PCA 17. Nova contratação.</t>
  </si>
  <si>
    <t>Serviços. Caminhada/corrida anual em atenção aos programas institucionais, em benefício do trabalho saudável aos servidores e público geral. ITEM PCA XX. Nova Contratação.</t>
  </si>
  <si>
    <t>Serviços. Premiação - Concurso artístico cultural. ITEM PCA 21. Nova Contratação.</t>
  </si>
  <si>
    <t>Aquisição. Compra de Crédito de Carbono. ITEM PCA XX. Nova Contratação.</t>
  </si>
  <si>
    <t>Determinação da Resolução CNJ 594/2024 para compensação de emissão de gases de efeito estufa.</t>
  </si>
  <si>
    <t>Serviços. Credenciamento de intérprete para tradução Português-Libras (eventos presenciais e virtuais e sessões do Tribunal Pleno e do Órgão especial). ITEM PCA 22. Sem contrato.</t>
  </si>
  <si>
    <t>OE2 - IDS</t>
  </si>
  <si>
    <t>Assinatura. Sistema de Gestão Tributária. ITEM PCA 23. Nova Contratação.</t>
  </si>
  <si>
    <t>OE1 - Sem indicador</t>
  </si>
  <si>
    <t>Serviços. Apoio administrativo (Auxiliar de Arquivo) com dedicação exclusiva de mão de obra para as atividades de arquivo e gestão documental. ITEM PCA XX. Nova Contratação.</t>
  </si>
  <si>
    <t>Serviços. Digitalização de documentos e processos judiciais de guarda permanente do TRT3 sob a guarda da Divisão de Gestão Documental (DIGD) para fins de preservação e acesso. ITEM PCA XX. Nova contratação.</t>
  </si>
  <si>
    <t>Necessidade de digitalização da documentação, especialmente os acervos de processos judiciais físicos de guarda permanente, de acordo com as normas e diretrizes do Manual de Digitalização de Documentos do Poder Judiciário (Proname/CNJ), para fins de preservação e difusão de acesso e de modo a evitar o seu desarquivamento e movimentação junto às varas do trabalho nos formatos originais.</t>
  </si>
  <si>
    <t>Aquisição. Licença de direitos para exibição de filmes, com duração de 1 ano, para utilização em oficinas internas, seminários e workshops (exemplo: PPA, Semana de Combate ao Assédio e à Discriminação, Consultoria Interna e outros). ITEM PCA XX. Nova Contratação.</t>
  </si>
  <si>
    <t>Programa Estágio. Serviços de recrutamento, seleção e gestão de contratos de estagiários. ITEM PCA 32. Contratação Original. 22SR022. V06/07/2025.</t>
  </si>
  <si>
    <t>pessoa</t>
  </si>
  <si>
    <t>Serviços. Contratação de palestras e oficinas para realização dos módulos do Programa de Preparação para Aposentadoria (PPA). ITEM PCA XX. Nova Contratação.</t>
  </si>
  <si>
    <t>O Programa de Preparação para a Aposentadoria foi regulamentado neste Regional pela Instrução Normativa GP n. 124, de 21 de março de 2024. A nova proposta prevê a realização de ciclos, voltados para públicos de diferentes faixas etárias, que abordem conteúdos voltados à preparação, desde cedo, para a aposentadoria.</t>
  </si>
  <si>
    <t>OE9 - Sem indicador</t>
  </si>
  <si>
    <t>Serviços. Contratação de seguro contra acidentes pessoais para trabalhadores voluntários. ITEM PCA XX. Nova Contratação.</t>
  </si>
  <si>
    <t>A contratação de seguro para trabalhadores voluntários é exigida pelos normativos superiores vigentes.</t>
  </si>
  <si>
    <t>Serviços. Contratação de serviços para realização de campanhas visando à prevenção e ao enfrentamento do assédio e da discriminação. ITEM PCA XX. Nova Contratação.</t>
  </si>
  <si>
    <t>OE9 - IEPEVAD</t>
  </si>
  <si>
    <t>Aquisição. Café, suco, açúcar e adoçante. ITEM PCA 33. Contratação Original. 23FR029. V19/09/2025.</t>
  </si>
  <si>
    <t>Aquisição. Fornecimento de água mineral sem gás. ITEM PCA 35. Contratação Original. 23FR026. V07/08/2025.</t>
  </si>
  <si>
    <t>Serviços. Apoio nas ocupações de motorista executivo, categoria manobrista, com dedicação exclusiva de mão de obra. ITEM PCA 43. Contratação Original. 22SR008. V22/02/2025.</t>
  </si>
  <si>
    <t>Serviços. Bombeiro civil profissional. ITEM PCA 55. Contratação Original. 10030/2024. V27/09/2025.</t>
  </si>
  <si>
    <t>Para garantir a qualidade e adequação dos serviços conforme as necessidades específicas, é essencial realizar uma nova licitação. Isso permitirá selecionar um novo prestador alinhado com os requisitos técnicos e operacionais, visando melhorar e otimizar as atividades desta secretaria para promover um ambiente de trabalho mais produtivo e eficiente.</t>
  </si>
  <si>
    <t>Serviços. Dedetização de prédios da Capital e da Região Metropolitana. ITEM PCA 50. Contratação Original. 20SR014. V03/11/2025.</t>
  </si>
  <si>
    <t>Promover o controle de vetores e pragas urbanas nas unidades deste Tribunal.</t>
  </si>
  <si>
    <t>Serviços. Dedetização nas unidades do interior do estado, Lote 2 - Jequitinhonha, Vale do Rio Doce e Campos das Vertentes. ITEM PCA 52. Contratação Original. 22SR051. V18/10/2025.</t>
  </si>
  <si>
    <t>Serviços. Dedetização nas unidades localizadas no interior do Estado, Lote 1 - Região Noroeste, Triângulo Mineiro, Alto São Francisco. ITEM PCA 51. Contratação Original. 22SR050. V18/10/2025.</t>
  </si>
  <si>
    <t>Serviços. Dedetização nas unidades localizadas no interior do Estado, Lote 3 - Região Sul de Minas e Zona da Mata. ITEM PCA 53. Contratação Original. 22SR054. V07/11/2025.</t>
  </si>
  <si>
    <t>Serviços. Fornecimento contínuo de Lanches para desembargadores, Coffee Break e Itens alimentícios, empresa Rangap Distribuidora de Alimentos Ltda. Item PCA 34. Contratação Original. 20001/2024. V11/01/2026.</t>
  </si>
  <si>
    <t>Garantir a manutenção dos jardins em prédios administrativos localizados na Capital.</t>
  </si>
  <si>
    <t>Serviços. Limpeza, conservação e apoio operacional com dedicação exclusiva de mão de obra, Lote 1 - Noroeste, Triângulo Mineiro, Alto Paranaíba e Alto São Francisco. ITEM PCA 38. Contratação Original. 22SR035. V20/09/2025.</t>
  </si>
  <si>
    <t>Serviços. Limpeza, conservação e apoio operacional com dedicação exclusiva de mão de obra, Lote 3 -Sul de Minas e Zona da Mata. ITEM PCA 40. Contratação Original. 23SR001. V03/01/2026.</t>
  </si>
  <si>
    <t>Serviços. Mudanças residenciais de Juízes e Servidores e comerciais de processos e mobiliários. ITEM PCA 47. Contratação Original. 21SR050. V30/11/2025.</t>
  </si>
  <si>
    <t>Serviços. Passagens aéreas nacionais e internacionais. ITEM PCA 36. Contratação Original. 10025/2024. V13/09/2025.</t>
  </si>
  <si>
    <t>Serviços. Assistência técnica, manutenção preventiva e corretiva integral, incluída mão-de-obra, todas as peças, equipamentos, licenças, instalações e suporte remoto de Centrais Telefônicas PABX SIEMENS (modelos HIPATH 1120 e HIPATH 1150), Lote 2. ITEM PCA XX. Contratação Original. 23SR007. V31/03/2025.</t>
  </si>
  <si>
    <t>Necessidade de manter em perfeitas condições de uso, referente à manutenção preventiva e corretiva, os equipamentos do tipo Central Telefônica PABX instalados em diversas localidades deste Regional.</t>
  </si>
  <si>
    <t>Serviços. Contratação de 344 acessos (assinatura mensal) do serviço móvel de dados e voz de 30 GB. ITEM PCA XX. Contratação Original. 22SR016. V08/05/2025.</t>
  </si>
  <si>
    <t xml:space="preserve">Manter a confiabilidade dos sistemas de transporte vertical do Tribunal,  reduzindo riscos de acidentes com danos pessoais aos usuários ou danos patrimoniais. Além do aspecto segurança, de vital importância para um sistema de transporte vertical, a contratação de empresa especializada de manutenção, contínua e permanente, possibilita aumento na disponibilidade do sistema, com continuidade dos serviços dele dependentes, em especial no sentido de se garantir acessibilidade a portadores de necessidades especiais nas unidades deste Regional. </t>
  </si>
  <si>
    <t>Serviços. Manutenção preventiva e corretiva de aparelhos de ar condicionado tipo janela e split, Lote 1 - Capital. ITEM PCA XX. Contratação Original. 21SR030. V06/07/2025.</t>
  </si>
  <si>
    <t>Serviços. Manutenção preventiva e corretiva de aparelhos de ar condicionado tipo janela e split, Lote 2 - CENTRAL MINAS. ITEM PCA XX. Contratação Original. 21SR027. V06/07/2025.</t>
  </si>
  <si>
    <t>Serviços. Manutenção preventiva e corretiva de aparelhos de ar condicionado tipo janela e split, Lote 3 - Montes Claros. ITEM PCA XX. Contratação Original. 21SR035. V06/07/2025.</t>
  </si>
  <si>
    <t>Serviços. Manutenção preventiva e corretiva de aparelhos de ar condicionado tipo janela e split, Lote 4 - Uberlândia. ITEM PCA XX. Contratação Original. 21SR032. V06/07/2025.</t>
  </si>
  <si>
    <t>Serviços. Manutenção preventiva e corretiva de aparelhos de ar condicionado tipo janela e split, Lote 5 - Juiz de Fora. ITEM PCA XX. Contratação Original. 21SR033. V06/07/2025.</t>
  </si>
  <si>
    <t>Serviços. Manutenção preventiva e corretiva de aparelhos de ar condicionado tipo janela e split, Lote 6 - Governador Valadares. ITEM PCA XX. Contratação Original. 21SR034. V06/07/2025.</t>
  </si>
  <si>
    <t>Serviços. Manutenção preventiva e corretiva de aparelhos de ar condicionado tipo janela e split, Lote 7 - Varginha. ITEM PCA XX. Contratação Original. 21SR031. V06/07/2025.</t>
  </si>
  <si>
    <t>Serviços. Manutenção preventiva e corretiva de Centrais Telefônicas PABX SOPHO, Lote 1 - Capital e Interior. ITEM PCA XX. Contratação Original. 23SR010. V31/03/2025.</t>
  </si>
  <si>
    <t>Serviços. Manutenção preventiva e corretiva em elevadores de passageiros e cargas e em plataformas verticais para portadores de necessidades especiais. ITEM PCA XX. Contratação Original. 22SR059. V30/11/2025.</t>
  </si>
  <si>
    <t>Serviços. Manutenção preventiva e corretiva em elevadores de passageiros e cargas e em plataformas verticais para portadores de necessidades especiais. ITEM PCA XX. Contratação Original. 22SR060. V30/11/2025.</t>
  </si>
  <si>
    <t>Serviços. Manutenção preventiva e corretiva em elevadores de passageiros e cargas e em plataformas verticais para portadores de necessidades especiais. ITEM PCA XX. Contratação Original. 22SR061. V30/11/2025.</t>
  </si>
  <si>
    <t>Serviços. Manutenção preventiva e corretiva em elevadores de passageiros e cargas e em plataformas verticais para portadores de necessidades especiais. ITEM PCA XX. Contratação Original. 22SR064. V20/12/2025.</t>
  </si>
  <si>
    <t>Serviços. Manutenção sistema automatizado ar condicionado central (prédios Avenida Getùlio Vargas, 225 e Rua Desembargador Drumond, 41. ITEM PCA XX. Contratação Original. 21SR018. V25/04/2025.</t>
  </si>
  <si>
    <t>Serviços. Telefonia, Lote 1 - Linhas Digitais e Serviço DDG 0800 do setor 2 da Anatel. ITEM PCA XX. Contratação Original. 22SR009. V28/02/2026.</t>
  </si>
  <si>
    <t>Serviços. Telefonia, Lote 3 - Linhas Digitais do setor 3 da Anatel. ITEM PCA XX. Contratação Original.  22SR010. V28/02/2026.</t>
  </si>
  <si>
    <t>Aquisição. Baterias para o datacenter. ITEM PCA XXXX. Nova contratação.</t>
  </si>
  <si>
    <t>A última substituição de baterias ocorreu em 2019, com ciclo de vida útil esperado de 5 anos.</t>
  </si>
  <si>
    <t>Cursos. Capacitação de servidores sobre a Plataforma Digital do Poder Judiciário, Resolução nº 443/2022. ITEM PCA 76. Nova Contratação.</t>
  </si>
  <si>
    <t>Cursos. Orientação profissional e serviços - Pessoa Física - Formação Administrativa. ITEM PCA 77. Sem Contrato.</t>
  </si>
  <si>
    <t>Cursos. Orientação profissional e serviços - Pessoa Física - Formação Jurídica. ITEM PCA 78. Sem Contrato.</t>
  </si>
  <si>
    <t>Cursos. Orientação profissional e serviços - Pessoa jurídica - Formação Administrativa - Itinerário formativo em aquisições de bens e contratação de serviços. ITEM PCA 79. Sem contrato.</t>
  </si>
  <si>
    <t>Aquisição. Biblioteca - Compra de livros. ITEM PCA XX. Nova contratação.</t>
  </si>
  <si>
    <t>Atender a necessidade informacional de magistrados, servidores, estagiários, terceirizados e público externo no desenvolvimento de suas atividades laborais (doutrina, legislação e jurisprudência), bem como atualização do acervo da Biblioteca.</t>
  </si>
  <si>
    <t>Aquisição. Tablets para oferta na premiação do 5º e 6º concursos de Monografias da Biblioteca do TRT-MG. ITEM PCA XX. Nova contratação.</t>
  </si>
  <si>
    <t>Assinatura. Acesso ao Target GEDWeb - Sistema de Gestão de Normas e Documentos Regulatórios ABNT e ANM. ITEM PCA 83. Nova Contratação.</t>
  </si>
  <si>
    <t>Atender a necessidade informacional de magistrados e servidores no desenvolvimento de suas atividades laborais (doutrina, legislação e jurisprudência).</t>
  </si>
  <si>
    <t>Assinatura. Biblioteca Digital - Minha Biblioteca. ITEM PCA 85. Nova Contratação.</t>
  </si>
  <si>
    <t>Assinatura. Biblioteca Digital LEX Editora. ITEM PCA 82. Nova Contratação.</t>
  </si>
  <si>
    <t>Assinatura. Biblioteca Digital Proview. ITEM PCA 90. Nova Contratação.</t>
  </si>
  <si>
    <t>Assinatura. Biblioteca Digital RTM. ITEM PCA 84. Nova Contratação.</t>
  </si>
  <si>
    <t>Assinatura. Jornal Folha de São Paulo. ITEM PCA 98. Nova Contratação.</t>
  </si>
  <si>
    <t>Ampliar e diversificar o acesso à informação aos usuários internos e atrair a comunidade externa a frequentar o equipamento cultural do Tribunal do Edifício Mário Werneck.</t>
  </si>
  <si>
    <t>Assinatura. Plataforma Fórum de Conhecimento Jurídico. ITEM PCA 94. Nova contratação.</t>
  </si>
  <si>
    <t>Assinatura. Plataforma Jusbrasil. ITEM PCA 101. Nova Contratação.</t>
  </si>
  <si>
    <t>Assinatura. Revista Carta Capital (um acesso digital e exemplar impresso). ITEM PCA 96. Nova Contratação.</t>
  </si>
  <si>
    <t>Assinatura. Revista de Direito do Trabalho e Seguridade Social. ITEM PCA 100. Nova Contratação.</t>
  </si>
  <si>
    <t>Assinatura. Revista de Processo (RT). ITEM PCA 87. Nova Contratação.</t>
  </si>
  <si>
    <t>Assinatura. Revista dos Tribunais Online. ITEM PCA 91. Nova Contratação.</t>
  </si>
  <si>
    <t>Assinatura. Revista Fórum Trabalhista. ITEM PCA 99. Nova Contratação.</t>
  </si>
  <si>
    <t xml:space="preserve">Assinatura. Revista Síntese de Direito Civil e Processual Civil. ITEM PCA 89. Nova Contratação.
</t>
  </si>
  <si>
    <t>Aquisição. Memória - Livros para compor kits distribuídos em edições temáticas do Programa Justiça e Cidadania. ITEM PCA XX. Nova Contratação.</t>
  </si>
  <si>
    <t>Fomentar o conhecimento nas atividades educativas do Programa Justiça e Cidadania.</t>
  </si>
  <si>
    <t xml:space="preserve">OE2 - Meta 11 CNJ </t>
  </si>
  <si>
    <t>Serviços. Contratação de profissional especializado em narração de histórias, voltadas para o público infantil (Programa Justiça e Cidadania). ITEM PCA XX. Nova Contratação.</t>
  </si>
  <si>
    <t>Serviços. Contratação de transportes para visita de alunos de escolas públicas do ensino infantil, fundamental e médio - Programa Justiça e Cidadania. ITEM PCA 103. Nova contratação.</t>
  </si>
  <si>
    <t>Possibilitar o acesso ao conhecimento judiciário e expandir o combate ao trabalho infantil aos alunos da rede pública de ensino.</t>
  </si>
  <si>
    <t>Serviços. Conversão de depoimentos gravados em suporte VHS do Programa História Oral para formato de arquivo digital. ITEM PCA 106. Nova Contratação.</t>
  </si>
  <si>
    <t>Preservar e tornar acessível o conteúdo histórico do TRT/MG.</t>
  </si>
  <si>
    <t>Assinatura. Plataforma Solicita-e. ITEM PCA 114. Nova Contratação.</t>
  </si>
  <si>
    <t>A plataforma Sollicita PRO é uma ótima ferramenta de apoio à capacitação dos servidores envolvidos no processo de contratação, com produtos que auxiliam na consulta à doutrina atualizada, jurisprudência e orientações dos órgãos de controle externo, bem como periódicos (revistas técnicas) e gravações dos principais eventos e cursos ministrados pela empresa, que ficam disponíveis on line para assinantes da ferramenta.</t>
  </si>
  <si>
    <t>Assinaturas. Ferramenta de pesquisa de preços praticados pela Administração Pública - BANCO DE PREÇOS. ITEM PCA 116. Nova Contratação.</t>
  </si>
  <si>
    <t>A excelência da atividade nos processos de planejamento de contratações públicas passa pela possibilidade de realização de pesquisa de preços com celeridade, segurança das informações e disponibilidade constante do sistema de consultas. A precificação é uma etapa fundamental para o bom planejamento e será decisiva na fase de seleção do fornecedor. Por isso, a busca de preços públicos deve ser minuciosa e nem sempre é célere, devido às obrigações legais a serem seguidas e à dificuldade de identificar as especificações compatíveis com o objeto que se pretende contratar. Um sistema para a busca de preços públicos facilita consideravelmente esse processo de pesquisa.</t>
  </si>
  <si>
    <t>Locação. Imóvel situado na Avenida Quintino Vargas, nº 310, salas 201, 207, 209, 211 e 213, em Paracatu - MG. ITEM PCA XX. Contratação Original. 21LI004. V28/12/2026.</t>
  </si>
  <si>
    <t>Locação. Imóvel situado na Rua Minas Nova, nº 20-A, em Nanuque - MG. ITEM PCA XX. Contratação Original. 17LI001. V23/01/2026.</t>
  </si>
  <si>
    <t>Serviços. Elaboração de Projeto de Prevenção e Combate a Incêndio para o imóvel que abriga a Vara do Trabalho de Cataguases. ITEM PCA XX. Nova contratação.</t>
  </si>
  <si>
    <t>Serviços. Manutenção das subestações em uso pelo TRT3. ITEM PCA XX. Contratação Original. 22SR058. V30/11/2025.</t>
  </si>
  <si>
    <t>OE2</t>
  </si>
  <si>
    <t>Serviços. Obra de recuperação estrutural, esquadrias e fachadas no Fórum de Pouso Alegre. ITEM PCA XX. Nova contratação.</t>
  </si>
  <si>
    <t>Necessidade de recuperação de partes do imóvel.</t>
  </si>
  <si>
    <t>Serviços. Obra de reforma do espaço da Ouvidoria e SEA2G, localizado no térreo do edifício da Av. do Contorno, 4631, em Belo Horizonte - MG. ITEM PCA XX. Nova contratação.</t>
  </si>
  <si>
    <t>Necessidade de reforma do espaço, conforme solicitação apresentada  no PROAD 8350/2025.</t>
  </si>
  <si>
    <t>Serviços. Obra de reforma e modernização do Plenário 2, localizado no 8º andar do edifício Sede, em Belo Horizonte - MG. ITEM PCA XX. Nova contratação.</t>
  </si>
  <si>
    <t>Necessidade de contratação de serviços especializados de reforma em atendimento à demanda da Presidência de reforma dos plenários do edifício Sede.</t>
  </si>
  <si>
    <t xml:space="preserve">Serviços. Seguros de Imóveis. ITEM PCA XX. Substituição 21SR002. </t>
  </si>
  <si>
    <t>Aquisição. EPIs para Seção de Saúde Ocupacional.  ITEM PCA 11. Nova contratação.</t>
  </si>
  <si>
    <t>Aquisição. Material Hospitalar. ITEM PCA 14. Nova contratação.</t>
  </si>
  <si>
    <t>Aquisição. Material odontológico. ITEM PCA 13. Nova contratação.</t>
  </si>
  <si>
    <t>Cursos. Suporte Básico de Vida. ITEM PCA 17. Nova Contratação.</t>
  </si>
  <si>
    <t>Serviços. Auditoria Técnica para auxiliar no reajuste do plano de saúde. ITEM PCA 151 (2025) ITEM PCA 18 (2026). Nova contratação.</t>
  </si>
  <si>
    <t>Subsidiar o reajuste do contrato com a empresa prestadora de assistência médica suplementar.</t>
  </si>
  <si>
    <t>Serviços. Contratação de prestação de pequenos serviços voltados para saúde e bem-estar, como massagens, aferição de pressão arterial, dosagem de glicemia capilar, dentre outros, com estrutura de stands em espaços do TRT3. ITEM PCA 16 (2026). Nova contratação.</t>
  </si>
  <si>
    <t>Proporcionar aos servidores breves experiências relacionadas a bem-estar, qualidade de vida, saúde mental e cuidados com a saúde, buscando conscientizar magistrados e servidores acerca da responsabilidade individual e coletiva para com a saúde e a manutenção de ambientes, processos e condições de trabalho saudáveis.</t>
  </si>
  <si>
    <t>Serviços. Execução de testes de constância e realização de levantamento radiométrico em aparelho de raio X periapical da Seção de Assistência Odontológica. ITEM PCA 12. Nova contratação.</t>
  </si>
  <si>
    <t>Serviços. Manutenção corretiva de equipamentos médicos. ITEM PCA 145 (2025) ITEM PCA 04 (2026). Nova Contratação.</t>
  </si>
  <si>
    <t>Reparar eventual dano ou defeito em equipamentos médicos, de modo a restabelecer seu funcionamento.</t>
  </si>
  <si>
    <t>Serviços. Manutenção de Equipamentos Médicos (esfigmomanômetros). ITEM PCA 146. Contratação Original. 22SR018. V24/05/2025.</t>
  </si>
  <si>
    <t>Manutenção, reparo, calibração dos esfigmomanômetros e reposição de peças, a fim de que os esfigmomanômetros estejam em perfeito estado de funcionamento.</t>
  </si>
  <si>
    <t>Serviços. Manutenção dos Desfibriladores Externos Automáticos (DEA). ITEM PCA 147 ITEM PCA 07 (2026). Nova Contratação.</t>
  </si>
  <si>
    <t>Manter, em perfeitas condições de funcionamento, os equipamentos a serem usados em caso de emergência médica.</t>
  </si>
  <si>
    <t>Serviços. Manutenção periódica preventiva e corretiva dos equipamentos odontológicos com fornecimento de peças. ITEM PCA 148. Contratação Original. 22SR025. V02/08/2025.</t>
  </si>
  <si>
    <t>Manutenção periódica e continuada dos equipamentos, evitando a paralisação dos atendimentos odontológicos e prevenindo danos ao patrimônio.</t>
  </si>
  <si>
    <t>Serviços. Palestras, oficinas ou similares, com temas relacionados à promoção da saúde, bem-estar e qualidade de vida, que trabalhem elementos lúdicos, proporcionem às pessoas um momento para sair da rotina e refletir a sua relação consigo e com o outro. ITEM PCA 15. Nova contratação.</t>
  </si>
  <si>
    <t>Palestras e oficinas que abordam elementos lúdicos e proporcionam momentos de reflexão ajudam a criar um ambiente de trabalho mais positivo e acolhedor, contribuindo para a construção de relacionamentos interpessoais mais fortes e uma cultura organizacional saudável, o que gera um impacto positivo na saúde mental dos colaboradores.</t>
  </si>
  <si>
    <t>Serviços. Plano de Saúde médico-hospitalar. ITEM PCA 150. Contratação Original. 10040/2024. V01/01/2026.</t>
  </si>
  <si>
    <t>Serviços. Realização de exame médico ocupacional do PCMSO no interior do Estado. ITEM PCA 140. Substituição 10012/2024.</t>
  </si>
  <si>
    <t>Garantir a realização do exame médico ocupacional em cumprimento das legislações do CNJ, CSJT e IN 21/2016 do TRT3.</t>
  </si>
  <si>
    <t>Serviços. Recolhimento e destinação de resíduos do serviço médico. ITEM PCA 149. Contratação Original. 22SR007. V22/02/2025.</t>
  </si>
  <si>
    <t>Gerenciamento adequado dos resíduos biológicos gerados pelos serviços médico e odontológico, conforme legislação ambiental e sanitária.</t>
  </si>
  <si>
    <t xml:space="preserve">Aquisição. Cabos DisplayPort para DVI. ITEM PCA XX. Nova Contratação.
</t>
  </si>
  <si>
    <t>Aquisição. Armas de fogo. ITEM PCA 09. Nova Contratação.</t>
  </si>
  <si>
    <t>Aquisição. Armas eletrônicas de incapacitação neuromuscular e acessórios. ITEM PCA 23. Nova Contratação.</t>
  </si>
  <si>
    <t>Aquisição. Equipamentos táticos diversos para uso dos agentes da polícia judicial, incluindo ferramentas de combate a incêndio. ITEM PCA 20. Nova Contratação.</t>
  </si>
  <si>
    <t>Para garantir a proteção dos magistrados, servidores, usuários da Justiça do Trabalho, do seu patrimônio, bem como da sua própria segurança, os agentes de polícia devem contar com todo o equipamento necessário para a perfeita execução de suas tarefas.</t>
  </si>
  <si>
    <t>Aquisição. Estande de tiro para treinamento dos agentes da polícia judicial. ITEM PCA 19. Nova Contratação.</t>
  </si>
  <si>
    <t>Para treinamento da prática de tiro pelos Agentes da Polícia Judicial, a fim de manter os portes de armas e garantir segurança nas instalações dos edifícios que abrigam as unidades deste Regional.</t>
  </si>
  <si>
    <t>Aquisição. Munição para as armas de fogo. ITEM PCA 10. Nova Contratação.</t>
  </si>
  <si>
    <t>Aquisição. Scanners e seu sistema de integração com os portais detectores de metais. ITEM PCA 18. Nova Contratação.</t>
  </si>
  <si>
    <t>Aquisição. Uniformes para os agentes da polícia judicial. ITEM PCA 14. Nova Contratação.</t>
  </si>
  <si>
    <t>Aquisição. Vans e Veículos Sedãs elétricos. ITEM PCA 13. Nova Contratação.</t>
  </si>
  <si>
    <t>Serviços. Capacitação dos agentes da polícia judicial. ITEM PCA 15. Nova Contratação.</t>
  </si>
  <si>
    <t>Serviços. Centro de Treinamento para os agentes da polícia judicial. ITEM PCA 17. Nova Contratação.</t>
  </si>
  <si>
    <t>Serviços. Monitoramento e locação de 145 rádios comunicadores portáteis mais 54 rádios para veículos e 3 gerenciadores de rastreamento dos rádios. ITEM PCA/PCSTIC NÃO SE APLICA. Nova Contratação.</t>
  </si>
  <si>
    <t>Para comunicação entre os Agentes da Polícia Judicial, a fim de garantir segurança nas instalações dos edifícios que abrigam as unidades deste Regional.</t>
  </si>
  <si>
    <t>Serviços. Monitoramento pessoal com acionamento de dispositivo eletrônico de emergência portátil e locação de aparelhos celulares com aplicativo embarcado. ITEM PCA 164. Nova Contratação.</t>
  </si>
  <si>
    <t>Serviço de monitoramento pessoal que visa o oferecimento de um dispositivo/aplicativo de fácil acionamento destinado aos(às) magistrados(as), oficiais(alas) de Justiça em situação de risco, bem como servidoras em situação de violência familiar/doméstica.</t>
  </si>
  <si>
    <t>Serviços. Segurança eletrônica com monitoramento através de sistema de alarme com sensores de presença (Capital e Interior). ITEM PCA 162. Contratação Original. 23SR027. V06/06/2025.</t>
  </si>
  <si>
    <t>Necessidade de garantir segurança ao patrimônio do Regional na Capital e no interior.</t>
  </si>
  <si>
    <t>Serviços. Seguro total para veículos da frota oficial deste Regional. ITEM PCA 45. Nova Contratação.</t>
  </si>
  <si>
    <t>Serviços. Sistema de gestão de acesso para a capital (Reconhecimento facial). ITEM PCA 17. Nova Contratação.</t>
  </si>
  <si>
    <t>Serviços. Sistema de monitoramento de frota policial. ITEM PCA 163. Contratação original. 10032/2024. V15/10/2025.</t>
  </si>
  <si>
    <t>Serviços. Treinamento da nova brigada de incêndio. ITEM PCA 11. Nova Contratação.</t>
  </si>
  <si>
    <t>Manter a confiabilidade dos sistemas de transporte vertical do Tribunal,  reduzindo riscos de acidentes com danos pessoais aos usuários ou danos  patrimoniais. Além do aspecto segurança, de vital importância para um sistema de transporte vertical, a contratação de empresa especializada de manutenção, contínua e permanente, possibilita aumento na disponibilidade do sistema, com continuidade dos serviços dele dependentes, em especial no sentido de se garantir acessibilidade a portadores de necessidades especiais nas unidades deste Regional. Prover manutenção preventiva e corretiva de  elevadores.</t>
  </si>
  <si>
    <t>Manter a confiabilidade dos sistemas de transporte vertical do Tribunal, reduzindo riscos de acidentes com danos pessoais aos usuários ou danos  patrimoniais. Além do aspecto segurança, de vital importância para um sistema de transporte vertical, a contratação de empresa especializada de manutenção, contínua e permanente, possibilita aumento na disponibilidade do sistema, com continuidade dos serviços dele dependentes, em especial no sentido de se garantir acessibilidade a portadores de necessidades especiais nas unidades deste Regional. Prover manutenção de elevadores.</t>
  </si>
  <si>
    <t>Manter a confiabilidade dos sistemas de transporte vertical do Tribunal,  reduzindo riscos de acidentes com danos pessoais aos usuários ou danos patrimoniais. Além do aspecto segurança, de vital importância para um sistema de transporte vertical, a contratação de empresa especializada de manutenção, contínua e permanente, possibilita aumento na disponibilidade do sistema, com continuidade dos serviços dele dependentes, em especial no sentido de se garantir acessibilidade a portadores de necessidades especiais  nas unidades deste Regional.</t>
  </si>
  <si>
    <t>Aquisição. Refletores para o Salão de Eventos no 3º andar do Centro Cultural. ITEM PCA XX. Nova Contratação.</t>
  </si>
  <si>
    <t>Para realização das exposições, saraus, filmes, dentre outros acontecimentos sociais, culturais e artísticos, será necessário alugar alguns itens de mobiliário, tais como painéis, cavaletes, vitrines, totens e pódios para criação dos layouts das exposições e melhor acolher as obras de arte e eventos que serão recebidas ao longo do ano de 2026.</t>
  </si>
  <si>
    <t>Contratação de empresa especializada no fornecimento de Coroas Fúnebres.</t>
  </si>
  <si>
    <t>Concessão de prêmio para o concurso artístico-cultural.</t>
  </si>
  <si>
    <t>Manutenção do concurso de redação em estímulo à aprendizagem do Programa de Combate ao Trabalho Infantil e Estímulo à Aprendizagem.</t>
  </si>
  <si>
    <t>Assinatura anual de sistema de consultoria técnica acerca de tributação, abordando os principais impostos e contribuições incidentes na fonte (INSS, IRRF, CSLL, PIS/PASEP, COFINS e ISS), abrangendo consultas de informações fiscais, respondidas por especialistas.</t>
  </si>
  <si>
    <t>Acessar informação jurídica na área tributária e simuladores para cálculos tributários, que permitam aos servidores enfrentar as dúvidas existentes com maior objetividade. A pretendida contratação visa, ainda, mitigar riscos de eventuais penalidades pecuniárias pela não retenção e recolhimento de tributos.</t>
  </si>
  <si>
    <t>Assinatura anual da Biblioteca Digital LEX Editora.</t>
  </si>
  <si>
    <t>Compra de livros.</t>
  </si>
  <si>
    <t>Aquisição de livros para compor kits distribuídos em edições temáticas do Programa Justiça e Cidadania.</t>
  </si>
  <si>
    <t>Serviço de recolhimento e destinação de resíduos do serviço médico.</t>
  </si>
  <si>
    <t>Prestação de serviços de manutenção periódica preventiva e corretiva dos equipamentos odontológicos com fornecimento de peças.</t>
  </si>
  <si>
    <t>Manutenção dos Desfibriladores Externos Automáticos (DEA).</t>
  </si>
  <si>
    <t>Fornecimento de material odontológico.</t>
  </si>
  <si>
    <t>Fornecimento de material médico-hospitalar.</t>
  </si>
  <si>
    <t xml:space="preserve">Contratação de prestação de pequenos serviços voltados para saúde e bem-estar, como massagens, aferição de pressão arterial, dosagem de glicemia capilar, dentre outros, com estrutura de stands em espaços do TRT3. </t>
  </si>
  <si>
    <t>Aquisição de munição para armas de fogo</t>
  </si>
  <si>
    <t>Aquisição de armas de fogo</t>
  </si>
  <si>
    <t xml:space="preserve">Prestação de serviços de segurança eletrônica com monitoramento através de sistema de alarme com sensores de presença, executados nos prédios do Tribunal Regional do Trabalho da 3ª Região (Capital e Interior). </t>
  </si>
  <si>
    <t>Prestação de serviços de administração e gerenciamento informatizado do fornecimento de combustíveis e da manutenção preventiva e corretiva de veículos, em rede credenciada.</t>
  </si>
  <si>
    <t>8.15. Aquisições e Contratações</t>
  </si>
  <si>
    <t>Serviços. Locação de mobiliário e ornamentação floral. ITEM PCA XX. Nova Contratação.</t>
  </si>
  <si>
    <t>Mestre de cerimônia para fazer a locução da solenidade de entrega da medalha, uma vez que o quadro de servidoras lotadas na Assessoria de Cerimonial é reduzido.</t>
  </si>
  <si>
    <t>Quadros para a galeria de Presidentes e para os diplomas e medalhas entregues às instituições agraciadas com a Ordem do Mérito Judiciário  do Trabalho Desembargador Ari Rocha, criada pela Resolução Administrativa nº 50/2000, do Egrégio Tribunal Pleno, em sessão do dia 17/02/2000. É promoção cívica, cultural e de mérito do TRT da 3ª Região, para distinguir e perpetuar a memória do labor de pessoas e entidades em prol da paz social e do engrandecimento da instituição Judiciária do Trabalho em todos os níveis de atuação, independentemente de fronteiras, raça ou classe social.</t>
  </si>
  <si>
    <t>evento</t>
  </si>
  <si>
    <t>serviço</t>
  </si>
  <si>
    <t xml:space="preserve">Contratação da "Orquestra Filarmônica de Minas Gerais" para realização de uma (1) apresentação no CECULT; inclui sonorização, iluminação, transporte terrestre e alimentação. </t>
  </si>
  <si>
    <t>Contratação do "Grupo Corpo Cidadão" para realização de uma (1) apresentação no CECULT; inclui sonorização, iluminação, transporte terrestre e alimentação.</t>
  </si>
  <si>
    <t xml:space="preserve">Contratação de show musical da musicista e juíza do Trabalho Ana Espí e instrumentista para realização de uma (1) apresentação no CECULT. </t>
  </si>
  <si>
    <t>Locação de mobiliário (painéis, totens, pódios, cavaletes, vitrines) para as exposições e eventos culturais.</t>
  </si>
  <si>
    <t xml:space="preserve">Ambientação musical no evento de entrega da medalha Ordem do Mérito Judiciário Desembargador Ari Rocha. Inclui direitos autorais - ECAD (Escritório Central de Arrecadação e Distribuição de Direitos Autorais). </t>
  </si>
  <si>
    <t>Apresentações e espetáculos musicais e culturais</t>
  </si>
  <si>
    <t>Arranjos de flores para homenagens a autoridades.</t>
  </si>
  <si>
    <t>assinatura</t>
  </si>
  <si>
    <t>OE4 - Índice de Transparência</t>
  </si>
  <si>
    <t>OE2 - Sem indicador</t>
  </si>
  <si>
    <t>Licença de direitos para exibição de filmes, com duração de 1 ano, para utilização em oficinas internas, seminários e workshops (exemplo: PPA, Semana de Combate ao Assédio e à Discriminação, Consultoria Interna e outros).</t>
  </si>
  <si>
    <t>Contratação de palestras e oficinas para realização dos módulos do Programa de Preparação para Aposentadoria (PPA).</t>
  </si>
  <si>
    <t>Capacitação de servidores sobre a Plataforma Digital do Poder Judiciário, prevista na Resolução nº 443/2022.</t>
  </si>
  <si>
    <t>Cursos, orientação profissional e serviços contratados de pessoa jurídica para a Formação Administrativa - Itinerário formativo em aquisições de bens e contratação de serviços.</t>
  </si>
  <si>
    <t>Assinatura anual da Plataforma Fórum de Conhecimento Jurídico.</t>
  </si>
  <si>
    <t>Assinatura anual da Revista dos Tribunais Online.</t>
  </si>
  <si>
    <t>Assinatura anual da Biblioteca Digital Proview.</t>
  </si>
  <si>
    <t>Assinatura anual da Revista Síntese de Direito Civil e Processual Civil.</t>
  </si>
  <si>
    <t>Assinatura anual da Revista de Processo (RT).</t>
  </si>
  <si>
    <t>Assinatura anual da Biblioteca Digital RTM.</t>
  </si>
  <si>
    <t>Assinatura anual da Biblioteca Digital Minha Biblioteca.</t>
  </si>
  <si>
    <t>Assinatura anual da Revista Carta Capital (um acesso digital e exemplar impresso).</t>
  </si>
  <si>
    <t>Assinatura anual do jornal Folha de São Paulo</t>
  </si>
  <si>
    <t>Assinatura anual da Plataforma Jusbrasil.</t>
  </si>
  <si>
    <t>Assinatura anual da Revista de Direito do Trabalho e Seguridade Social.</t>
  </si>
  <si>
    <t>Assinatura anual da Revista Fórum Trabalhista.</t>
  </si>
  <si>
    <t>livro</t>
  </si>
  <si>
    <t>Contratação de transportes para visita de alunos de escolas públicas do ensino infantil, fundamental e médio - Programa Justiça e Cidadania.</t>
  </si>
  <si>
    <t>Contratação de profissional especializado em narração de histórias, voltadas para o público infantil (Programa Justiça e Cidadania).</t>
  </si>
  <si>
    <t>Conversão de depoimentos gravados em suporte VHS do Programa História Oral para formato de arquivo digital.</t>
  </si>
  <si>
    <t>transporte</t>
  </si>
  <si>
    <t>narração de história</t>
  </si>
  <si>
    <t>conversão de fitas VHS</t>
  </si>
  <si>
    <t>exame</t>
  </si>
  <si>
    <t>OE9 - Índice de Promoção da Saúde de Magistrados e Servidores</t>
  </si>
  <si>
    <t>Prestação de serviços de manutenção corretiva de equipamentos médicos.</t>
  </si>
  <si>
    <t>Desfibriladores Externos Automáticos</t>
  </si>
  <si>
    <t xml:space="preserve">Execução de testes de constância e realização de levantamento radiométrico em aparelho de raio X periapical da Seção de Assistência Odontológica. </t>
  </si>
  <si>
    <t>Compra feita em blocos com vários materiais</t>
  </si>
  <si>
    <t>Prover a Secretaria de Saúde / Seção de Assistência Médica de materiais médico-hospitalares a serem utilizados nos atendimentos clínicos, emergenciais, preventivos e periciais de magistrados, servidores e seus dependentes, assim como em ações coletivas de promoção de Saúde.</t>
  </si>
  <si>
    <t xml:space="preserve">Palestras, oficinas ou similares, com temas relacionados à promoção da saúde, bem-estar e qualidade de vida, que trabalhem elementos lúdicos, proporcionem às pessoas um momento para sair da rotina e refletir a sua relação consigo e com o outro. </t>
  </si>
  <si>
    <t>Palestras / oficinas</t>
  </si>
  <si>
    <t>Stands</t>
  </si>
  <si>
    <t xml:space="preserve">Auditoria Técnica para auxiliar no reajuste do plano de saúde. </t>
  </si>
  <si>
    <t>auditoria</t>
  </si>
  <si>
    <t>Zelar pelas condições de saúde de magistrados, servidores e seus dependentes, proporcionando condições favoráveis à execução de suas tarefas, considerando a responsabilidade das instituições pela promoção da saúde e prevenção de riscos e doenças de seus membros e servidores.</t>
  </si>
  <si>
    <t>Plano Anual Global</t>
  </si>
  <si>
    <t>Aquisição de armas eletrônicas de incapacitação neuromuscular e acessórios.</t>
  </si>
  <si>
    <t>Aquisição de scanners e seu sistema de integração com os portais detectores de metais.</t>
  </si>
  <si>
    <t>Garantir maior segurança aos usuários da Justiça do Trabalho em Minas Gerais, não permitindo a entrada em suas dependências de pessoas portando armas de fogo ou objetos cortantes.</t>
  </si>
  <si>
    <t>scanner</t>
  </si>
  <si>
    <t>sistema</t>
  </si>
  <si>
    <t xml:space="preserve">Sistema de monitoramento de frota policial. </t>
  </si>
  <si>
    <t>Contratar seguro para os novos veículos que serão adquiridos em 2026. Segurar a frota de veículos, a fim de resguardar o patrimônio público e, em caso de acidentes, obter o ressarcimento de avarias e a assistência aos usuários e terceiros envolvidos</t>
  </si>
  <si>
    <t>Garantir a disponibilização de serviços de administração e gerenciamento informatizado do fornecimento de combustíveis e da manutenção preventiva e corretiva de veículos que, por meio do sistema tecnológico gerencial, permita a obtenção de informações detalhadas sobre o processo de manutenção e abastecimento de toda a frota, com a otimização dos controles e redução do tempo despendido para a compilação e análise de dados referentes à prestação do serviço.</t>
  </si>
  <si>
    <t>Aquisição de uniformes para os agentes da polícia judicial.</t>
  </si>
  <si>
    <t>Há previsão normativa (art. 50, § 5º da Resolução CNJ 315/2020) de entrega de um kit anual de uniforme para cada agente de polícia judicial em atividade.</t>
  </si>
  <si>
    <t xml:space="preserve">Treinamento da nova brigada de incêndio. </t>
  </si>
  <si>
    <t>evento/ano</t>
  </si>
  <si>
    <t>Eventos a serem realizados com o intuito de promover a valorização de magistradas, servidoras, colaboradoras terceirizadas e estagiárias, haja vista o papel destas no cumprimento da missão deste Tribunal, por meio de prestação de serviços para a sociedade.</t>
  </si>
  <si>
    <t>Realizar a impressão de serviços gráficos especiais mais elaborados para atendimentos de demandas da Escola Judicial, ASCER, Centro Cultural, Secretaria de Comunicação Social, entre outros.</t>
  </si>
  <si>
    <t>Serviços. 60 certificados digitais, em Nuvem (NEOID), Pessoa Física (A3), com validade de 3 anos (e-CPF), no valor unitário de R$169,47 (cento e sessenta e nove reais e quarenta e sete centavos). PCA/PCSTIC NÃO SE APLICA.  Contratação Original. 10017/2024. 11/07/2025.</t>
  </si>
  <si>
    <t>O objeto é imprescindível para acesso ao SIAFI e, portanto, para toda a movimentação orçamentária e financeira do Tribunal.</t>
  </si>
  <si>
    <t>certificado</t>
  </si>
  <si>
    <t xml:space="preserve">OE4 – Promover a integridade e a transparência em relação aos atos de gestão praticados </t>
  </si>
  <si>
    <t>Caminhada/corrida anual em atenção aos programas institucionais, em benefício do trabalho saudável aos servidores e público geral. Contratação de empresa responsável por oferecer toda a estrutura, organização e itens necessários à realização de caminhada ou corrida, inclusive fornecimento de materiais e insumos, como água, banana, medalhas, camisas, sinalização de percurso, licença da prefeitura, tenda, sonorização, suporte médico, banheiros, palco, etc.</t>
  </si>
  <si>
    <t>Ampliar a discussão e a reflexão a respeito de temas importantes relacionados ao trabalho, contribuindo para uma sensibilização e conscientização da população (implementar ações relacionadas ao direito social do trabalho, divulgar a importância da segurança no trabalho, sensibilizar a sociedade para os prejuízos pessoais e sociais do trabalho infantil, fomentar ações de saúde e prática de atividade física, proteger a pessoa humana em situação de vulnerabilidade, promover a ética e a cidadania).</t>
  </si>
  <si>
    <t>caminhada / corrida</t>
  </si>
  <si>
    <t>concurso</t>
  </si>
  <si>
    <t>Credenciamento de intérprete para tradução Português-Libras nos eventos presenciais e virtuais do Regional, bem como nas sessões do Tribunal Pleno e do Órgão Especial.</t>
  </si>
  <si>
    <t>Contratação de prestação de serviços continuados de apoio administrativo com dedicação exclusiva de mão de obra (Auxiliar Administrativo) para as atividades de arquivo e gestão documental.</t>
  </si>
  <si>
    <t>Contratação de mão de obra terceirizada, especializada para o trabalho técnico na Divisão de Gestão Documental, tanto quantitativa quanto   qualitativamente, na unidade, para cumprimento das atividades e competências da gestão documental.</t>
  </si>
  <si>
    <t xml:space="preserve">serviço/ano </t>
  </si>
  <si>
    <t>Serviços de digitalização de documentos e processos judiciais de guarda permanente do TRT3 sob a guarda da Divisão de Gestão Documental (DIGD) para fins de preservação e acesso.</t>
  </si>
  <si>
    <t xml:space="preserve">Aquisição de café, suco, açúcar e adoçante. </t>
  </si>
  <si>
    <t>Garantir o atendimento das demandas de magistrados e de eventos institucionais.</t>
  </si>
  <si>
    <t>demanda</t>
  </si>
  <si>
    <t>Fornecimento de água mineral sem gás, acondicionada em garrafões plásticos de 20 (vinte) litros.</t>
  </si>
  <si>
    <t>Garantir  fornecimento de água mineral às unidades que não possuem purificador de água.</t>
  </si>
  <si>
    <t xml:space="preserve">
480</t>
  </si>
  <si>
    <t xml:space="preserve">
garrafão de 20 litros</t>
  </si>
  <si>
    <t xml:space="preserve">Passagens aéreas nacionais e internacionais. </t>
  </si>
  <si>
    <t>Disponibilizar deslocamento aéreo para servidores, magistrados e colaboradores a serviço do Tribunal (cursos, palestras e demais eventos institucionais).</t>
  </si>
  <si>
    <r>
      <t xml:space="preserve">Serviços. Vigilância armada para a Capital e Interior do Estado. ITEM PCA 37. Substituição 10031/2024. 
</t>
    </r>
    <r>
      <rPr>
        <sz val="11"/>
        <color rgb="FFFF0000"/>
        <rFont val="Calibri"/>
        <family val="2"/>
      </rPr>
      <t>Itens 5 e 6 com mesma descrição. Podemos juntá-los e somar os valores?
Solange (caderno, 13/05): Manter o item 5 (o de maior valor), excluir o 6 (vara itinerante, criado pela SEPEOC) e não somar os valores.</t>
    </r>
  </si>
  <si>
    <t>Prestação de serviço de vigilância armada a ser executado de forma contínua nas dependências das Unidades da Capital e Interior do Estado.</t>
  </si>
  <si>
    <t>Garantir a segurança nas instalações deste Tribunal e assegurar a integridade física das pessoas e resguardar os bens patrimoniais.</t>
  </si>
  <si>
    <t xml:space="preserve">Prestação de serviços continuados de limpeza, conservação e apoio operacional com dedicação exclusiva de mão de obra. Lote 1 - Noroeste, Triângulo Mineiro, Alto Paranaíba e Alto São Francisco.  </t>
  </si>
  <si>
    <t>Garantir a limpeza e o apoio operacional em tarefas de menor compexidade técnica nas dependências deste Tribunal.</t>
  </si>
  <si>
    <t xml:space="preserve">Prestação de serviços continuados de limpeza, conservação e apoio operacional com dedicação exclusiva de mão de obra - Lote 2. </t>
  </si>
  <si>
    <r>
      <t xml:space="preserve">Serviços. Limpeza, conservação e apoio operacional com dedicação exclusiva de mão de obra, Lote 2. ITEM PCA 39. Contratação Original. 22SR062. V18/12/2025.
</t>
    </r>
    <r>
      <rPr>
        <sz val="11"/>
        <color rgb="FFFF0000"/>
        <rFont val="Calibri"/>
        <family val="2"/>
      </rPr>
      <t>Itens 8 e 9 com mesma descrição. Podemos juntá-los e somar os valores?
Solange (caderno, 13/05): Manter o item 9 (o de maior valor), excluir o 8 (vara itinerante, criado pela SEPEOC) e não somar os valores.</t>
    </r>
  </si>
  <si>
    <t>Prestação de serviços continuados de limpeza, conservação e apoio operacional com dedicação exclusiva de mão de obra. Lote 3 - Sul de Minas e Zona da Mata.</t>
  </si>
  <si>
    <r>
      <t xml:space="preserve">Serviços. Limpeza, conservação, copeiragem e apoio operacional com dedicação exclusiva de mão de obra, Lote 4 - Belo Horizonte e Região Metropolitana. ITEM PCA 41. Contratação Original. 10014/2024. V27/06/2025.
</t>
    </r>
    <r>
      <rPr>
        <sz val="11"/>
        <color rgb="FFFF0000"/>
        <rFont val="Calibri"/>
        <family val="2"/>
      </rPr>
      <t xml:space="preserve">Itens 11 e 12 bem semelhantes. Qual a diferença entre eles?
Simone (chat TRT, 14/05): Contrato atual e o seguinte. Posso juntar os itens e somar os valores. 
</t>
    </r>
    <r>
      <rPr>
        <b/>
        <sz val="11"/>
        <color rgb="FFFF0000"/>
        <rFont val="Calibri"/>
        <family val="2"/>
      </rPr>
      <t>ENTÃO, EXCLUÍ ITEM 12 E SOMEI SEU VALOR AO 11.</t>
    </r>
  </si>
  <si>
    <t>Prestação de serviços continuados de limpeza, conservação, copeiragem e apoio operacional com dedicação exclusiva de mão de obra. Lote 4 - Belo Horizonte e Região Metropolitana.</t>
  </si>
  <si>
    <t>Garantir que haja postos de  motoristas, manobristas e supervisores para atendimento das demandas de serviços de traslados no âmbito deste Tribunal.</t>
  </si>
  <si>
    <t xml:space="preserve">postos </t>
  </si>
  <si>
    <t>Prestação de serviços de mudanças residenciais de juízes e servidores e comerciais de processos e mobiliários em unidades do TRT3 localizadas no Estado de Minas Gerais.</t>
  </si>
  <si>
    <t>Garantir o atendimento das demandas dos serviços de mudanças dos juízes e servidores e das unidades deste Tribunal.</t>
  </si>
  <si>
    <t xml:space="preserve">demanda </t>
  </si>
  <si>
    <r>
      <t xml:space="preserve">Serviços. Jardinagem (com fornecimento de insumos) na capital. ITEM PCA 48. Contratação Original. 21SR044. V18/10/2025.
</t>
    </r>
    <r>
      <rPr>
        <sz val="11"/>
        <color rgb="FFFF0000"/>
        <rFont val="Calibri"/>
        <family val="2"/>
      </rPr>
      <t xml:space="preserve">
Itens 15 e 16 com mesma descrição. Podemos juntá-los e somar os valores?
Solange (caderno, 13/05): Sim; serviços e insumos.
</t>
    </r>
    <r>
      <rPr>
        <b/>
        <sz val="11"/>
        <color rgb="FFFF0000"/>
        <rFont val="Calibri"/>
        <family val="2"/>
      </rPr>
      <t>ENTÃO, excluí o item 16 e somei seu valor ao 15.</t>
    </r>
  </si>
  <si>
    <t>Prestação de serviços especializados de jardinagem (com fornecimento de insumos) na Capital.</t>
  </si>
  <si>
    <t>Serviço contínuo de lavanderia: lavagem e higienização de carpetes, tapetes, áreas almofadadas e poltronas de auditório, incluindo mão de obra, materiais etc.</t>
  </si>
  <si>
    <t>Preservar e conservar carpetes, tapetes, poltronas e áreas almofadadas, mantendo a salubridade dos ambientes, livrando-os da ação de fungos e bactérias.</t>
  </si>
  <si>
    <t xml:space="preserve">Serviço contínuo de lavanderia:  lavagem e higienização de tecidos de cozinha, lavagem e passadoria de togas, incluindo mão de obra, materiais etc.
</t>
  </si>
  <si>
    <t>Preservar togas, as mantendo 
livres de ácaros, fungos, bactérias 
e outros alérgenos, bem como 
manutenção de materiais de 
cozinhas limpos, livres de 
resíduos alimentares e evitando a 
contaminação.</t>
  </si>
  <si>
    <t xml:space="preserve">Dedetização de prédios da Capital e da Região Metropolitana. </t>
  </si>
  <si>
    <t>Promover o  controle de vetores e pragas urbanas nas unidades deste Tribunal.</t>
  </si>
  <si>
    <t xml:space="preserve">aplicações/ano </t>
  </si>
  <si>
    <t xml:space="preserve">Serviços de dedetização nas unidades localizadas no interior do Estado. Lote 1 - Região Noroeste, Triângulo Mineiro, Alto São Francisco. </t>
  </si>
  <si>
    <t>aplicações/ano</t>
  </si>
  <si>
    <t xml:space="preserve">Serviços de dedetização nas unidades do interior do estado. Lote 2 - Jequitinhonha, Vale do Rio Doce e Campos das Vertentes. </t>
  </si>
  <si>
    <t xml:space="preserve">Serviços de dedetização nas unidades localizadas no interior do Estado. Lote 3 - Região Sul de Minas e Zona da Mata. </t>
  </si>
  <si>
    <t>Serviços de comunicação social (Plenárias e TV)</t>
  </si>
  <si>
    <t xml:space="preserve">Contratação de 344 acessos (assinatura mensal) do serviço móvel de dados e voz de 30 GB. </t>
  </si>
  <si>
    <t>Melhorar a infraestrutura a ser disponibilizada pela Administração aos magistrados do TRT 3ª Região, para celeridade, funcionalidade, conforto e segurança em suas atividades na prestação jurisdicional, como aquelas decorrentes de trabalhos em situações de distanciamento.</t>
  </si>
  <si>
    <t>Telefonia. Lote 1 - Linhas Digitais e Serviço DDG 0800 do setor 2 da Anatel.</t>
  </si>
  <si>
    <t>Prover estrutura de telefonia fixa às unidades, necessária para o desenvolvimento e finalização de muitas de suas atividades, gerando grandes prejuízos no caso de sua interrupção.</t>
  </si>
  <si>
    <t>Telefonia. Lote 3 - Linhas Digitais do setor 3 da Anatel (Uberaba e Uberlândia).</t>
  </si>
  <si>
    <t>Prestação de serviços de manutenção preventiva e corretiva de Centrais Telefônicas PABX SOPHO, instaladas e em funcionamento em unidades deste Regional na capital e no interior do Estado (GV, Contorno, Goitacazes, Curitiba, Juiz de Fora e Uberlândia). Lote 1.</t>
  </si>
  <si>
    <t>Prestação de serviços de assistência técnica, manutenção preventiva e corretiva integral, incluída mão-de-obra, todas as peças, equipamentos, licenças, instalações e suporte remoto de Centrais Telefônicas PABX SIEMENS (modelos HIPATH 1120 e HIPATH 1150) - Guaicurus, Pedro II, Betim, Contagem, Cel. Fabriciano, Governador Valadares, Montes Claros, Pouso Alegre, Sete Lagoas, Uberaba e Ituiutaba -  instaladas e em funcionamento em unidades deste Regional na capital e no interior do Estado. Lote 2.</t>
  </si>
  <si>
    <t>Serviços de manutenção preventiva e corretiva em elevadores de passageiros e cargas e em plataformas verticais para portadores de necessidades especiais nos elevadores do prédio do TRT-MG da Av. Getúlio Vargas, 265 e da Av. do Contorno.</t>
  </si>
  <si>
    <t>Manter a confiabilidade dos sistemas de transporte vertical do Tribunal, reduzindo riscos de acidentes com danos pessoais aos usuários ou danos patrimoniais. Além do aspecto segurança, de vital importância para um sistema de transporte vertical, a contratação de empresa especializada de manutenção, contínua e permanente, possibilita aumento na disponibilidade do sistema, com continuidade dos serviços dele dependentes, em especial no sentido de se garantir acessibilidade a portadores de necessidades especiais nas unidades deste Regional. Dar manutenção aos elevadores.</t>
  </si>
  <si>
    <t xml:space="preserve">Serviços de manutenção preventiva e corretiva em elevadores de passageiros e cargas e em plataformas verticais para portadores de necessidades especiais - João Monlevade, Teófilo Otoni, Formiga, Ubá, Uberaba (2 elevadores), Uberlândia, Varginha e Manhuaçu.
</t>
  </si>
  <si>
    <t>Serviços de manutenção preventiva e corretiva em elevadores de passageiros e cargas e em plataformas verticais para portadores de necessidades especiais - 2 elevadores no Foro de Juiz de Fora e 1 em Três Corações.</t>
  </si>
  <si>
    <t>Serviços de manutenção preventiva e corretiva em elevadores de passageiros e cargas e em plataformas verticais para portadores de necessidades especiais. Prover manutenção de plataforma elevatória na Unidade Contorno e de elevadores em Betim (2), Nova Lima, Contagem (2).</t>
  </si>
  <si>
    <t>Manutenção preventiva e corretiva de aparelhos de ar condicionado tipo janela e split - Lote 1 - Capital.</t>
  </si>
  <si>
    <t>Proporcionar o contínuo funcionamento dos equipamentos, permitindo o conforto térmico dos ambientes de trabalho. A manutenção periódica objetiva ainda a redução de custos decorrentes de eventuais manutenções corretivas, em geral mais caras e com tempo de restabelecimento superior, evitando maiores gastos ao Órgão e transtornos aos servidores.</t>
  </si>
  <si>
    <t>Manutenção preventiva e corretiva de aparelhos de ar condicionado tipo janela e split - Lote 2 - Central Minas.</t>
  </si>
  <si>
    <t>Proporcionar o contínuo funcionamento dos  equipamentos,
permitindo o conforto térmico dos ambientes de trabalho. A  manutenção periódica objetiva ainda a redução de custos decorrentes de eventuais  anutenções corretivas, em geral mais caras e com tempo de restabelecimento superior, evitando maiores gastos ao Órgão e transtornos aos servidores.</t>
  </si>
  <si>
    <t xml:space="preserve">Manutenção preventiva e corretiva de aparelhos de ar condicionado tipo janela e split - Lote 3 - Montes Claros. </t>
  </si>
  <si>
    <t>Proporcionar o contínuo funcionamento dos  equipamentos, permitindo o conforto térmico dos ambientes de trabalho. A  manutenção periódica objetiva ainda a redução de custos  decorrentes de eventuais  manutenções corretivas, em geral mais caras e com tempo de restabelecimento superior, evitando maiores gastos ao Órgão e transtornos aos servidores.</t>
  </si>
  <si>
    <t>Manutenção preventiva e corretiva de aparelhos de ar condicionado tipo janela e split - Lote 4 - Uberlândia.</t>
  </si>
  <si>
    <t>Proporcionar o contínuo funcionamento dos  equipamentos, permitindo o conforto térmico dos ambientes de trabalho. A manutenção periódica objetiva ainda a redução de custos decorrentes de eventuais manutenções corretivas, em geral mais caras e com tempo de
restabelecimento superior, evitando maiores gastos ao Órgão e transtornos aos servidores.</t>
  </si>
  <si>
    <t>Manutenção preventiva e corretiva de aparelhos de ar condicionado tipo janela e split - Lote 5 - Juiz de Fora.</t>
  </si>
  <si>
    <t>Manutenção preventiva e corretiva de aparelhos de ar condicionado tipo janela e split - Lote 6 - Governador Valadares.</t>
  </si>
  <si>
    <t>Proporcionar o contínuo funcionamento dos  equipamentos, permitindo o conforto térmico dos ambientes de trabalho. A  manutenção periódica objetiva ainda a redução de custos decorrentes de eventuais manutenções corretivas, em geral mais caras e com tempo de restabelecimento superior, evitando maiores gastos ao Órgão e transtornos aos servidores.</t>
  </si>
  <si>
    <t>Manutenção preventiva e corretiva de aparelhos de ar condicionado tipo janela e split - Lote 7 - Varginha.</t>
  </si>
  <si>
    <t>Proporcionar o contínuo funcionamento dos  equipamentos, permitindo o conforto térmico dos ambientes de trabalho. A manutenção periódica objetiva ainda a redução de custos decorrentes de eventuais manutenções corretivas, em geral mais caras e com tempo de restabelecimento superior, evitando maiores gastos ao Órgão e transtornos aos servidores.</t>
  </si>
  <si>
    <t>Proporcionar o contínuo  funcionamento dos equipamentos,
permitindo o conforto térmico dos ambientes de trabalho. A  manutenção periódica objetiva ainda a redução de custos decorrentes de eventuais manutenções corretivas, em geral mais caras e com tempo de
restabelecimento superior, evitando maiores gastos ao Órgão e transtornos aos servidores.</t>
  </si>
  <si>
    <t>Contratação de assinatura anual de acesso ilimitado à plataforma Solicita e. Editora Negócios Públicos do Brasil LTDA.</t>
  </si>
  <si>
    <t xml:space="preserve">assinatura </t>
  </si>
  <si>
    <t>Zênite: prestação de serviços de orientação, consulta e acesso eletrônico a ferramenta de consulta na área de licitações e contratos.</t>
  </si>
  <si>
    <t>Trata-se de um serviço que já vem sendo contratado há anos pelo TRT3, sempre com excelentes resultados e plena satisfação dos usuários, com orientações por escrito assertivas, que respondem satistatoriamente às questões que são apresentadas e contribuem para a escolha de soluções.</t>
  </si>
  <si>
    <t xml:space="preserve">10
12
</t>
  </si>
  <si>
    <t>acessos simultâneos ao portal
orientações por escrito/ano</t>
  </si>
  <si>
    <t>Contratação e assinatura anual de acesso a ferramenta de pesquisa de preços praticados pela Administração Pública - Banco de Preços, sistema de pesquisas baeado em resultados de licitações adjudicadas e homologadas.</t>
  </si>
  <si>
    <t xml:space="preserve">licença </t>
  </si>
  <si>
    <t>Serviço. Logística Integrada. ITEM PCA 117. Contratação Original. 22SR012. V21/03/2026.</t>
  </si>
  <si>
    <t>Contratação de empresa especializada na prestação de serviços de logística integrada.</t>
  </si>
  <si>
    <t>Armazenamento e distribuição de materiais de consumo e bens permanentes do Regional.</t>
  </si>
  <si>
    <t>Serviços. Serviços Postais, entregas de encomendas e aquisição de produtos. ITEM PCA XX. Substituição 21SR008.</t>
  </si>
  <si>
    <t>Serviços postais, entregas de encomendas e aquisição de produtos.</t>
  </si>
  <si>
    <t>Serviços. Buffet completo - coquetel. ITEM PCA 118. Nova Contratação.</t>
  </si>
  <si>
    <t>Oferecer serviços de coquetel para eventos institucionais, proporcionando aos integrantes uma forma de socialização e troca de conhecimentos, para que o retorno ao evento ocorra com maior disposição e com maior aproveitamento.</t>
  </si>
  <si>
    <t>Aquisição. Fornecimento de kit lanches, pipoqueiro e doces embalados (pão de mel, brownie e bombom). ITEM PCA 119. Nova Contratação.</t>
  </si>
  <si>
    <t>Fornecimentos de kit de lanches, pipoqueiro e doces 50g embalados (pão de mel, brownie e bombom).</t>
  </si>
  <si>
    <t>Possibilitar a participação de escolas públicas no Programa Justiça e Cidadania - Prog. Combate ao Trabalho Infatil e oferecer doces aos participantes que serão agraciados com a lembrança no final de determinado evento institucional.</t>
  </si>
  <si>
    <t>Aquisição. Equipamentos e Material Permanente. ITEM PCA 121. Nova Contratação.</t>
  </si>
  <si>
    <t>Atender demandas de diversas áreas.</t>
  </si>
  <si>
    <t>5.1</t>
  </si>
  <si>
    <t>Amplificador de áudio.</t>
  </si>
  <si>
    <t>5.2</t>
  </si>
  <si>
    <t>Aparelho headset.</t>
  </si>
  <si>
    <t>5.5</t>
  </si>
  <si>
    <t>Bebedouro de pressão (acessível).</t>
  </si>
  <si>
    <t>5.6</t>
  </si>
  <si>
    <t>Cadeiras fixas.</t>
  </si>
  <si>
    <t>5.7</t>
  </si>
  <si>
    <t>Cadeiras giratórias.</t>
  </si>
  <si>
    <t>5.8</t>
  </si>
  <si>
    <t>5.9</t>
  </si>
  <si>
    <t>5.10</t>
  </si>
  <si>
    <t>Escadas.</t>
  </si>
  <si>
    <t>5.11</t>
  </si>
  <si>
    <t>Escaninhos.</t>
  </si>
  <si>
    <t>5.12</t>
  </si>
  <si>
    <t>Estufa aquecedora de alimentos.</t>
  </si>
  <si>
    <t>5.13</t>
  </si>
  <si>
    <t>Forno elétrico.</t>
  </si>
  <si>
    <t>5.14</t>
  </si>
  <si>
    <t>Forno micro-ondas.</t>
  </si>
  <si>
    <t>5.15</t>
  </si>
  <si>
    <t>Frigobar.</t>
  </si>
  <si>
    <t>5.16</t>
  </si>
  <si>
    <t>Geladeiras.</t>
  </si>
  <si>
    <t>5.17</t>
  </si>
  <si>
    <t>Longarinas.</t>
  </si>
  <si>
    <t>5.18</t>
  </si>
  <si>
    <t>5.19</t>
  </si>
  <si>
    <t>Mesa redonda.</t>
  </si>
  <si>
    <t>5.20</t>
  </si>
  <si>
    <t>Mesa retangular.</t>
  </si>
  <si>
    <t>Microfone com fio.</t>
  </si>
  <si>
    <t>5.22</t>
  </si>
  <si>
    <t>5.23</t>
  </si>
  <si>
    <t>5.24</t>
  </si>
  <si>
    <t>Purificador de água.</t>
  </si>
  <si>
    <t>5.25</t>
  </si>
  <si>
    <t>5.26</t>
  </si>
  <si>
    <t>5.27</t>
  </si>
  <si>
    <t>Televisão.</t>
  </si>
  <si>
    <t>Ventilador de coluna.</t>
  </si>
  <si>
    <t>Aquisição. Material de Consumo. ITEM PCA 122. Nova Contratação.</t>
  </si>
  <si>
    <t>6.1</t>
  </si>
  <si>
    <t>Caixa arquivo.</t>
  </si>
  <si>
    <t>6.2</t>
  </si>
  <si>
    <t>Caneta esferográfica.</t>
  </si>
  <si>
    <t>6.3</t>
  </si>
  <si>
    <t>Clips n. 4 e 8.</t>
  </si>
  <si>
    <t>6.4</t>
  </si>
  <si>
    <t>Copo descartável biodegradável para água.</t>
  </si>
  <si>
    <t>6.5</t>
  </si>
  <si>
    <t>Envelopes.</t>
  </si>
  <si>
    <t>6.6</t>
  </si>
  <si>
    <t>Estilete.</t>
  </si>
  <si>
    <t>6.7</t>
  </si>
  <si>
    <t>Extrator de grampo.</t>
  </si>
  <si>
    <t>6.8</t>
  </si>
  <si>
    <t>Filtro (refil) para purificador.</t>
  </si>
  <si>
    <t>6.9</t>
  </si>
  <si>
    <t>Filtro de linha.</t>
  </si>
  <si>
    <t>6.10</t>
  </si>
  <si>
    <t>Fita para embalagem 5 x 50.</t>
  </si>
  <si>
    <t>6.11</t>
  </si>
  <si>
    <t>Fone para headtset telefônico.</t>
  </si>
  <si>
    <t>6.12</t>
  </si>
  <si>
    <t>Grampeador 26/6.</t>
  </si>
  <si>
    <t>6.13</t>
  </si>
  <si>
    <t>Lápis de cor,  caixa com 12 cores.</t>
  </si>
  <si>
    <t>6.14</t>
  </si>
  <si>
    <t>Lápis preto.</t>
  </si>
  <si>
    <t>6.15</t>
  </si>
  <si>
    <t>Lixeiras.</t>
  </si>
  <si>
    <t>6.16</t>
  </si>
  <si>
    <t>Papel A4, branco alcalino, gramatura mínima 75 g/m2, certificado Cerflor ou FSC.</t>
  </si>
  <si>
    <t>6.17</t>
  </si>
  <si>
    <t>Papel A4, reciclado, cor natural, gramatura mínima 75 g/m2, certificado Cerflor, FSC ou ISSO.</t>
  </si>
  <si>
    <t>6.18</t>
  </si>
  <si>
    <t>Pasta em L.</t>
  </si>
  <si>
    <t>6.19</t>
  </si>
  <si>
    <t>Pilhas.</t>
  </si>
  <si>
    <t>6.20</t>
  </si>
  <si>
    <t>Pincel marca-texto.</t>
  </si>
  <si>
    <t>6.21</t>
  </si>
  <si>
    <t>Pincel para quadro branco.</t>
  </si>
  <si>
    <t>6.22</t>
  </si>
  <si>
    <t>Post it (bloco de recado).</t>
  </si>
  <si>
    <t>6.23</t>
  </si>
  <si>
    <t>Relógio de parede.</t>
  </si>
  <si>
    <t>6.24</t>
  </si>
  <si>
    <t>Tapetes tipo capacho.</t>
  </si>
  <si>
    <t>6.25</t>
  </si>
  <si>
    <t>Tesoura.</t>
  </si>
  <si>
    <t>Aquisição. Brindes para programas institucionais - Divulgação dos programas ao público alvo. ITEM PCA 123. Nova Contratação.</t>
  </si>
  <si>
    <t>Brindes diversos para programas institucionais.</t>
  </si>
  <si>
    <t>7.2</t>
  </si>
  <si>
    <t>Estojo tipo escolar personalizado; cores diversas.</t>
  </si>
  <si>
    <t>7.3</t>
  </si>
  <si>
    <t>Garrafa de água tipo "squeeze", de plástico.</t>
  </si>
  <si>
    <t>7.4</t>
  </si>
  <si>
    <t>Lápis personalizado.</t>
  </si>
  <si>
    <t>7.5</t>
  </si>
  <si>
    <t>Porta utensílios com três compartimentos personalizado.</t>
  </si>
  <si>
    <t>7.6</t>
  </si>
  <si>
    <t>Porta crachá.</t>
  </si>
  <si>
    <t>7.7</t>
  </si>
  <si>
    <t>Caneta ecológica de papelão com clipe e ponteira plástica, personalizada, cores diversas.</t>
  </si>
  <si>
    <t>7.8</t>
  </si>
  <si>
    <t>Caneta plástica; toque superior ("touch") com suporte, personalizada, cores diversas.</t>
  </si>
  <si>
    <t>7.9</t>
  </si>
  <si>
    <t>Porta folder A6 vertical com porta cartões; material: acrílico cristal.</t>
  </si>
  <si>
    <t>7.10</t>
  </si>
  <si>
    <t>Caneca com tampa personalizada, material: inox (caneca) e plástico (cabo e tampa).</t>
  </si>
  <si>
    <t>7.11</t>
  </si>
  <si>
    <t>Bonés personalizados, cores diversas, logo em 4 cores.</t>
  </si>
  <si>
    <t>7.12</t>
  </si>
  <si>
    <t>Camisetas personalizadas, cores diversas, logo em 4 cores.</t>
  </si>
  <si>
    <t>7.14</t>
  </si>
  <si>
    <t>Pin metálico - 4x0 cores.</t>
  </si>
  <si>
    <t>7.15</t>
  </si>
  <si>
    <t>Sacochila personalizada, cores diversas, logo em 4 cores.</t>
  </si>
  <si>
    <t>7.16</t>
  </si>
  <si>
    <t>Sacola ecológica personalizada, cores diversas, logo em 4 cores.</t>
  </si>
  <si>
    <r>
      <t xml:space="preserve">Serviços. Elaboração de laudos de avaliação dos imóveis utilizados ou de interesse do TRT3. ITEM PCA XX. Substituição ARP n° 02/2024. 
</t>
    </r>
    <r>
      <rPr>
        <sz val="11"/>
        <color rgb="FFFF0000"/>
        <rFont val="Calibri"/>
        <family val="2"/>
      </rPr>
      <t>Os itens 11 e 12 podem ser juntados no PCA? Ou não?
SENG, em email de 13/05: Manter o item 11. O item 12 não precisa constar do PCA2026. Consta do SIGEO somente para pagamento de execuções decorrentes Ata de Registro de Preços já existente.</t>
    </r>
  </si>
  <si>
    <t>Prestação de serviço profissional de elaboração de laudos de avaliação dos imóveis utilizados ou de interesse do TRT3.</t>
  </si>
  <si>
    <t>Seguros de imóveis.</t>
  </si>
  <si>
    <t>Necessidade de garantir a segurança contra incêndio da edificação e atender aos normativos do CBMMG.</t>
  </si>
  <si>
    <t>projeto</t>
  </si>
  <si>
    <t>Serviço continuado de manutenção das subestações em uso pelo TRT3.</t>
  </si>
  <si>
    <t>Garantir a segurança e operação das subestações em uso pelo TRT 3ª Região.</t>
  </si>
  <si>
    <t>Serviços de instalação e manutenção de No-Break com deslocamento.</t>
  </si>
  <si>
    <t>Necessidade de disponibilizar, continuamente, serviços de manutenção preventiva, corretiva e instalação de nobreaks em imóveis em uso pelo TRT 3ª Região.</t>
  </si>
  <si>
    <r>
      <t xml:space="preserve">Serviços. Instalação e manutenção de No-Break. ITEM PCA 135. Contratação Original. 20SR025. V13/12/2025.
</t>
    </r>
    <r>
      <rPr>
        <sz val="11"/>
        <color rgb="FFFF0000"/>
        <rFont val="Calibri"/>
        <family val="2"/>
      </rPr>
      <t xml:space="preserve">Os itens 16 e 17 podem ser juntados e somados? Um deles deve ser deslocamento.
SENG, em email de 13/05: Os itens 16 e 17 (o 16 é deslocamento) podem ser somados e o valor total pode ser reduzido para R$ 325.911,00.
</t>
    </r>
    <r>
      <rPr>
        <b/>
        <sz val="11"/>
        <color rgb="FFFF0000"/>
        <rFont val="Calibri"/>
        <family val="2"/>
      </rPr>
      <t>ENTÃO, EXCLUIR O ITEM 16 E SOMAR SEU VALOR AO 17.</t>
    </r>
  </si>
  <si>
    <t>1. Item - Numeração da Área</t>
  </si>
  <si>
    <t>2. Área demandante e ou requisitante</t>
  </si>
  <si>
    <t>4. Descrição do objeto no PCA 2026</t>
  </si>
  <si>
    <t>5. Justificativa</t>
  </si>
  <si>
    <t>6. Quantidade</t>
  </si>
  <si>
    <t>7. Unidade</t>
  </si>
  <si>
    <t>8. Valor estimado da contratação</t>
  </si>
  <si>
    <t>10. Prioridade (conf. art. 17 da Res. TRT3 n. 350/2024, transcrito para a aba Prioridade desta planilha)</t>
  </si>
  <si>
    <r>
      <t>9. Valor orçamentário para 2026 (</t>
    </r>
    <r>
      <rPr>
        <b/>
        <u/>
        <sz val="12"/>
        <color theme="1"/>
        <rFont val="Calibri"/>
        <family val="2"/>
      </rPr>
      <t>SIGEO</t>
    </r>
    <r>
      <rPr>
        <b/>
        <sz val="12"/>
        <color theme="1"/>
        <rFont val="Calibri"/>
        <family val="2"/>
      </rPr>
      <t xml:space="preserve">)
</t>
    </r>
    <r>
      <rPr>
        <b/>
        <sz val="12"/>
        <color rgb="FFC00000"/>
        <rFont val="Calibri"/>
        <family val="2"/>
      </rPr>
      <t>(Este campo não deve ser alterado).</t>
    </r>
  </si>
  <si>
    <t>Serviços. Lavagem e higienização de carpetes, tapetes e áreas almofadadas, poltronas de auditório, incluindo mão de obra, materiais e etc. PCA/PCSTIC NÃO SE APLICA. 10035/2024. V28/010/2025.</t>
  </si>
  <si>
    <t xml:space="preserve">Serviços. Lavagem e higienização de tecidos de cozinha, lavagem e passadoria de togas incluindo mão de obra, materiais e etc. PCA/PCSTIC NÃO SE APLICA. 10037/2024. V05/11/2025.
</t>
  </si>
  <si>
    <r>
      <t xml:space="preserve">Assinatura. Zênite: prestação de serviços de orientação, consulta e acesso eletrônico. ITEM PCA 115. Nova Contratação.
</t>
    </r>
    <r>
      <rPr>
        <sz val="11"/>
        <color rgb="FFFF0000"/>
        <rFont val="Calibri"/>
        <family val="2"/>
      </rPr>
      <t>Juntados os itens 2 e 3, excluído o 3 e somados os valores.</t>
    </r>
  </si>
  <si>
    <r>
      <t>Serviços. Serviços de saúde prestados por credenciados PF e PJ e TRTer Saúde. ITEM PCA 152 e 153 ITEM PCA 08 (2026). Sem Contrato.</t>
    </r>
    <r>
      <rPr>
        <sz val="11"/>
        <color rgb="FF0070C0"/>
        <rFont val="Calibri"/>
        <family val="2"/>
      </rPr>
      <t xml:space="preserve">
ITENS IGUAIS. Ver objeto de gasto. Perguntar à SES. Email de 12/05: esta despesa refere-se a gastos com pessoa jurídica.</t>
    </r>
  </si>
  <si>
    <t>Plano de saúde para magistrados/servidores e grupo familiar.</t>
  </si>
  <si>
    <t>1.13</t>
  </si>
  <si>
    <t>1.14</t>
  </si>
  <si>
    <t>1.15</t>
  </si>
  <si>
    <t>1.16</t>
  </si>
  <si>
    <t>1.17</t>
  </si>
  <si>
    <t>1.18</t>
  </si>
  <si>
    <t>1.19</t>
  </si>
  <si>
    <t>1.20</t>
  </si>
  <si>
    <t>1.21</t>
  </si>
  <si>
    <t>1.22</t>
  </si>
  <si>
    <t>1.23</t>
  </si>
  <si>
    <t>1.25</t>
  </si>
  <si>
    <t>1.27</t>
  </si>
  <si>
    <t>1.28</t>
  </si>
  <si>
    <t>1.29</t>
  </si>
  <si>
    <t>1.30</t>
  </si>
  <si>
    <t>1.31</t>
  </si>
  <si>
    <t>Colete balístico</t>
  </si>
  <si>
    <t>Cofres</t>
  </si>
  <si>
    <t>Machado</t>
  </si>
  <si>
    <t>Pé de cabra</t>
  </si>
  <si>
    <t>Kit tático de arrombamento</t>
  </si>
  <si>
    <t>Detector de metais portátil</t>
  </si>
  <si>
    <t>Torniquete tático</t>
  </si>
  <si>
    <t>Kit de primeiros socorros</t>
  </si>
  <si>
    <t>Reanimador ambu manual</t>
  </si>
  <si>
    <t>Algemas de metal</t>
  </si>
  <si>
    <t>Capacete anti-tumulto</t>
  </si>
  <si>
    <t>Escudo anti-tumulto - polímero</t>
  </si>
  <si>
    <t>Armadura anti-tumulto</t>
  </si>
  <si>
    <t>Máscara de gás</t>
  </si>
  <si>
    <t>Capacete de bombeiro (incêndio)</t>
  </si>
  <si>
    <t>Algema de treinamento</t>
  </si>
  <si>
    <t>Corda - resistência de 2500kg - 50m cada</t>
  </si>
  <si>
    <t>Escada de alumínio - 3m</t>
  </si>
  <si>
    <t>Escada de alumínio - 6m</t>
  </si>
  <si>
    <t>Mosquetão e freio 8</t>
  </si>
  <si>
    <t>Assento americano</t>
  </si>
  <si>
    <t>Cone de sinalização</t>
  </si>
  <si>
    <t>Máscara de oxigênio</t>
  </si>
  <si>
    <t>Tanque de oxigênio</t>
  </si>
  <si>
    <t>Capa protetora</t>
  </si>
  <si>
    <t>Drone (vigilância)</t>
  </si>
  <si>
    <t>Simulacro de arma de fogo</t>
  </si>
  <si>
    <t>Aquisição de equipamentos táticos diversos para uso dos agentes da polícia judicial, incluindo ferramentas de combate a incêndio.</t>
  </si>
  <si>
    <t>A Resolução CNJ 315/2021 previu a disponibilização de armas de fogo para Agentes de Polícia Judicial (APJs). Elas estão sendo adquiridas pelo Regional. A aquisição de munição se faz necessária para a realização das atividades de segurança, bem como para os treinamentos práticos dos agentes.</t>
  </si>
  <si>
    <t>clube</t>
  </si>
  <si>
    <t>Sistema de gestão de acesso com catracas para a capital (reconhecimento facial).</t>
  </si>
  <si>
    <t>Necessidade de garantir segurança ao patrimônio do Regional na Capital, conforme previsto na Resolução CSJT 315/2021.</t>
  </si>
  <si>
    <r>
      <t>3. Descrição orçamentária (</t>
    </r>
    <r>
      <rPr>
        <b/>
        <u/>
        <sz val="12"/>
        <color theme="1"/>
        <rFont val="Calibri"/>
        <family val="2"/>
      </rPr>
      <t>SIGEO</t>
    </r>
    <r>
      <rPr>
        <b/>
        <sz val="12"/>
        <color theme="1"/>
        <rFont val="Calibri"/>
        <family val="2"/>
      </rPr>
      <t xml:space="preserve">)
</t>
    </r>
    <r>
      <rPr>
        <b/>
        <sz val="12"/>
        <color rgb="FFC00000"/>
        <rFont val="Calibri"/>
        <family val="2"/>
      </rPr>
      <t>(Este campo não deve ser alterado).</t>
    </r>
  </si>
  <si>
    <t>Locação de rádios portáteis (199) com comunicação instantânea via chip de dados (fornecido pelo contratado), oferecendo cobertura nacional independente da tecnologia de rede com 3 licenças para gerenciador de rastreamento dos rádios portáteis.</t>
  </si>
  <si>
    <t>meses</t>
  </si>
  <si>
    <t>Monitoramento pessoal com acionamento de dispositivo eletrônico de emergência portátil e locação de aparelhos celulares com aplicativo embarcado.</t>
  </si>
  <si>
    <t>A renovação da frota veicular do Tribunal visa promover a sustentabilidade e economicidade.</t>
  </si>
  <si>
    <t>Seguro total para veículos da frota oficial deste Regional.</t>
  </si>
  <si>
    <t>Centro de Treinamento para os agentes da polícia judicial (com sala de instrução, academia de ginástica e artes marciais, aproveitando espaço físico já existente).</t>
  </si>
  <si>
    <t>Necessidade de garantir que os Agentes da Polícia Judicial tenham local apropriado para treinamentos e capacitação, a fim de exercer suas atividades com excelência.</t>
  </si>
  <si>
    <t>Há previsão normativa (Resolução CNJ 315/2020) para a realização de curso de reciclagem anualmente pelos Agentes de Polícia Judicial.</t>
  </si>
  <si>
    <t>Necessidade de treinamento da nova brigada de incêndio (APJs, vigilantes e porteiros), a fim de prepará-los para pronta resposta nos casos de emergência.</t>
  </si>
  <si>
    <t>Contratação de seguro contra acidentes pessoais para trabalhadores voluntários.</t>
  </si>
  <si>
    <r>
      <rPr>
        <sz val="11"/>
        <rFont val="Calibri"/>
        <family val="2"/>
      </rPr>
      <t xml:space="preserve">8.16 Aquisições e Contratações, </t>
    </r>
    <r>
      <rPr>
        <sz val="11"/>
        <rFont val="Calibri"/>
        <family val="2"/>
        <charset val="1"/>
      </rPr>
      <t xml:space="preserve">8.17 Qualidade de Vida e </t>
    </r>
    <r>
      <rPr>
        <sz val="11"/>
        <rFont val="Calibri"/>
        <family val="2"/>
      </rPr>
      <t>8.19 Equidade e diversidade</t>
    </r>
  </si>
  <si>
    <t>Viabilizar a realização de workshops, seminários, rodas de conversa e oficinas internas, com temáticas relacionadas à gestão e ao desenvolvimento de pessoas, qualidade de vida, assédio, discriminação, diversidade etc., utilizando os filmes de forma pedagógica, como ferramenta de aprendizagem.</t>
  </si>
  <si>
    <t>Apesar do recurso ser da SEJ, o processo licitatório de compra deverá ser conduzido pela Secretaria de Material e Logística, na modalidade de adesão à ata de terceiros.</t>
  </si>
  <si>
    <t>Dispensa de Licitação, dispensada a forma eletrônica em razão do valor. Quantitativo reduzido em 50 unidades, em virtude de outras ocupações da equipe técnica, que limita o tempo para processar as informações digitalizadas.</t>
  </si>
  <si>
    <t>A depender da ARP a ser homologada em 2025.</t>
  </si>
  <si>
    <t>ARP que deve ser homologada até julho/2025. PROAD 3342/25. Quantitativo aumentado em 10 unidades para atender possível CONEMATRA/26.</t>
  </si>
  <si>
    <t>Dispensa de Licitação, dispensada a forma eletrônica em razão do valor. Quantitativo definido em 6 apresentações, pelo parâmetro do calendário de atividades de 2025.</t>
  </si>
  <si>
    <t>Serviço de Mestre de Cerimônia  para evento de entrega da medalha Ordem do Mérito Judiciário Desembargador Ari Rocha.</t>
  </si>
  <si>
    <t xml:space="preserve">Disponibilizar moldura destinada a acondicionar diploma e medalha da Ordem do Mérito Judiciário Desembargador Ari Rocha entregues a instituições.
Moldura para quadro da galeria de Presidentes: Uma das manifestações deste Regional para preservar sua memória e sua história é a manutenção da galeria de ex-presidentes. Essa galeria possui retratos, com a imagem de todos os ex-presidentes desde 1941. A cada gestão é realizada uma solenidade para aposição do retrato do presidente da gestão anterior, que passa a figurar a galeria. Para não descaracterizá-la, faz-se necessária a confecção da moldura nos mesmos moldes das outras, com a madeira, largura e tonalidades corretas. </t>
  </si>
  <si>
    <t>6 (1 para galeria e 5 para medalha)</t>
  </si>
  <si>
    <t>Placas de identificação e de sinalização de unidades organizacionais, para prestar homenagem, de acessibilidade, entre outras, relacionadas à comunicação visual deste TRT-MG.</t>
  </si>
  <si>
    <t>Vencimentos
Ata 52: 29/11/25
Ata 53: 16/01/26
Ata 54: 15/01/26
Ata 55: 14/01/26</t>
  </si>
  <si>
    <t>Contratação de palestrante, atividades com instrutor(es) e/ou grupos artísticos  que promovam interação (dinâmicas), entre outros, para o evento “Encontro de Lideranças” a ser promovido por este Regional.</t>
  </si>
  <si>
    <r>
      <t xml:space="preserve">O evento, organizado pela Administração do TRT3, tem por objetivo abrir o diálogo sobre os processos de trabalho com as lideranças da instituição com o propósito de buscar soluções viáveis para apoiá-las em sua gestão, de forma que possam superar os desafios enfrentados. Assim, imperioso </t>
    </r>
    <r>
      <rPr>
        <b/>
        <sz val="11"/>
        <rFont val="Calibri"/>
        <family val="2"/>
      </rPr>
      <t>promover ações a fim sensibilizá-las da necessidade de:  introduzir novas metodologias e técnicas, garantir um alto padrão de qualidade dos serviços, promover uma gestão de pessoas integrativa e humanizada, assegurar  a melhoria do clima organizacional e, consequentemente, obter resultados mais eficientes da equipe de trabalho</t>
    </r>
    <r>
      <rPr>
        <sz val="11"/>
        <rFont val="Calibri"/>
        <family val="2"/>
      </rPr>
      <t>.</t>
    </r>
  </si>
  <si>
    <t>OE9—IPSMS</t>
  </si>
  <si>
    <t>Contratação de palestrante, atividades com instrutor(es) e/ou grupos artísticos  que promovam interação (dinâmicas), entre outros, para as celebrações ao “Dia Internacional da Mulher” a ser promovido por este Regional.</t>
  </si>
  <si>
    <r>
      <rPr>
        <sz val="11"/>
        <color rgb="FF333333"/>
        <rFont val="Calibri"/>
        <family val="2"/>
        <charset val="1"/>
      </rPr>
      <t>OE9</t>
    </r>
    <r>
      <rPr>
        <sz val="11"/>
        <color rgb="FF333333"/>
        <rFont val="Calibri"/>
        <family val="2"/>
      </rPr>
      <t>-IPSMS</t>
    </r>
  </si>
  <si>
    <t>OE9-IPSMS</t>
  </si>
  <si>
    <t>Atividades serão definidas pela próxima gestão – biênio 2026-2027.</t>
  </si>
  <si>
    <t>Contratação de palestrante, atividades com instrutor(es) e/ou grupos artísticos  que promovam interação (dinâmicas), entre outros, para o evento “Semana da Servidora e do Servidor – 2026” a ser promovido por este Regional.</t>
  </si>
  <si>
    <t>Certificado digital em nuvem para acesso ao Sistema Integrado de Administração Financeira (SIAFI) da autoridade certificadora de governo SERPRO. Especificação: Certificado Digital em Nuvem (NEOID), Pessoa Física (A3), com validade de 3 anos (e-CPF).</t>
  </si>
  <si>
    <t>Valor precisou ser complementado com autorização da presidência do TRT, tendo em vista o reajuste dos preços praticados no mercado. O MPT faria o complemento do valor, conforme acordado no início do ano, em parceria com o Tribunal. Porém, em abril, informaram que não seria mais possível. O valor executado em 2025 será de 178.513,00. Em 2026, será necessário reajustar. Faremos a comunicação na DOF, para alteração no SIGEO.</t>
  </si>
  <si>
    <t>créditos</t>
  </si>
  <si>
    <t>O quantitativo preciso será determinado após finalização de inventário de emissão de gases de efeito estufa do ano de 2024 e possivelmente após auditoria.</t>
  </si>
  <si>
    <t>Aquisição de créditos que representam a redução ou remoção de gases de efeito estufa, como o CO2, de projetos que contribuem para a sustentabilidade, com o fim de compensar as emissões de gases de efeito estufa do Regional.</t>
  </si>
  <si>
    <t>Memória de Cálculo</t>
  </si>
  <si>
    <t>Comentários Renata planilha SIGEO</t>
  </si>
  <si>
    <t>ANOTAÇÕES SGPCA</t>
  </si>
  <si>
    <t>VERIFICAR NA VERSÃO FINAL DO PCA 2026</t>
  </si>
  <si>
    <t>Planilha contendo a qtde projetada e o valor unitário estimado de cada bem</t>
  </si>
  <si>
    <t xml:space="preserve">Considerando o valor unitário registrado de R$ 16,63 , aplicando o reajuste de 5,6%. Renovação da ata pelo quantitativo remanescente (3400 kits)  </t>
  </si>
  <si>
    <t>Licitação em andamento com valor total previsto de R$ 280.297,58. Parte será executada em 2026</t>
  </si>
  <si>
    <t>Parte das varas itinerantes - 10$ por mês</t>
  </si>
  <si>
    <t>Item 4 - 850 x 54,00 = 45.900</t>
  </si>
  <si>
    <t>Projeção mensal de gasto de Janeiro / 2026 R$ 210.000,00</t>
  </si>
  <si>
    <t>Considerando o valor unitário estimado de R$ 222,50 na licitação em andamento, o índice de reajuste de 5,6% e que em junho de 2026 pretendemos renovar a ata ou fazer nova licitação com os mesmos quantitativos (2.100) , optamos por reservar o valor aproximado de R$ 495.680,00</t>
  </si>
  <si>
    <t>Em qtde e unidade constava 1 / unidade. Apaguei porque não faz sentido, já que é dito refletores (plural), para a unidade preencher corretamente.</t>
  </si>
  <si>
    <t>Gasto previsto de jan/26 - Parte dos postos avançados - varas itinerantes</t>
  </si>
  <si>
    <t>Evitar fracionamento: Conversar com a ASCER para ver se passamos esse item para lá. Acho q isso foi feito no PCA 25. Mas criar um item só prara flores, ornamentação, algo assim. Na ASCER aparece um item q é junto. Ver como contratam. Olhar dados da planilha de controle da execução do PCA.</t>
  </si>
  <si>
    <t>Creio que se trata de  item novo. No PCA 2025 há o item 19, semelhante, mas com objeto ligeiramente diferente.
R: Esse acho q é o item q a Virgínia cuida do contrato. O item 19 é outro e continuará com a APCE.</t>
  </si>
  <si>
    <t>Alterar a unidade, conforme PCA/2025 (em vermelho)? Sim.
Alterar aprioridade para alta, conforme PCA/2025 (em vermelho)? Não.</t>
  </si>
  <si>
    <t>Alterar a unidade, conforme PCA/2025 (em vermelho)? Sim.
Alterar aprioridade para alta, conforme PCA/2025 (em vermelho)? Não.
R: Achei melhor manter a descrição do SIGEO. Não sabemos se serão feitos eventos CULTURAIS e nem se será uma SEMANA.</t>
  </si>
  <si>
    <t>Alterar a unidade, conforme PCA/2025 (em vermelho)? Sim.
Alterar aprioridade para alta, conforme PCA/2025 (em vermelho)? Não.
R: Achei melhor manter a descrição do SIGEO. Não sabemos se serão feitos eventos CULTURAIS. Tb mantive a justificativa, q está boa.</t>
  </si>
  <si>
    <t>Manter o texto destacado em vermelho na justificativa, conforme transcrito do PCA/2025? Sim.</t>
  </si>
  <si>
    <r>
      <t xml:space="preserve">Na obs do PCA preliminar, o NAPI informou: "Valor precisou ser complementado com autorizacao da presidência do TRT, tendo em vista o reajuste dos preços praticados no mercado. O MPT faria o complemento do valor, conforme acordado no início do ano, em parceria com o Tribunal. Porém, em abril, informaram que não seria mais possível. O valor executado em 2025 será de 178.513,00. Em 2026, será necessário reajustar. Faremos a comunicação na DOF, para alteração no SIGEO". </t>
    </r>
    <r>
      <rPr>
        <b/>
        <sz val="11"/>
        <color theme="1"/>
        <rFont val="Calibri"/>
        <family val="2"/>
      </rPr>
      <t xml:space="preserve">Pedir para estimarem esse reajuste e já constarem como novo valor do PCA 2026 o reajustado, pra tentar evitar necessidade de alteração posterior do PCA. </t>
    </r>
  </si>
  <si>
    <t>Valor reservado para o ano de 2025, com reajuste de 5,6%.</t>
  </si>
  <si>
    <t>Alterar quantidade/unidade, conforme PCA/2025 (em vermelho)? Alterei.</t>
  </si>
  <si>
    <t>Item novo (?)</t>
  </si>
  <si>
    <t>5 contratações previstas no ano, no valor de R$ 4.000,00 cada.</t>
  </si>
  <si>
    <t>Alterar quantidade/unidade, conforme PCA/2025 (em vermelho)?</t>
  </si>
  <si>
    <t>* Alterar quantidade/unidade, conforme PCA/2025 (em vermelho)?
R: Coloquei a descrição do SIGEO, mais abrangente do q a do PCA25 e adaptei a justificativa. Se não tiver mudança residencial, a unidade corrige.</t>
  </si>
  <si>
    <t>Quantidade/unidade está igual ao PCA 2025</t>
  </si>
  <si>
    <t>* Alterar quantidade/unidade, conforme PCA/2025 (em vermelho)?
* Itens 13 e 14 conforme versão do PCA anterior ao desbrobamento do item
R: Mantive a descrição do SIGEO, q está mais abrangente do q a do PCA25.</t>
  </si>
  <si>
    <t>* Alterar unidade, conforme PCA/2025 (em vermelho)?</t>
  </si>
  <si>
    <t xml:space="preserve">* Alterar quantidade, conforme PCA/2025 (em vermelho)?
</t>
  </si>
  <si>
    <t>* Prorrogação?</t>
  </si>
  <si>
    <t>Creio tratar-se de nova contratação, em 2026. A vigência do contrato 21SR053 é de 27/12/2021 a 26/12/2026.</t>
  </si>
  <si>
    <r>
      <t xml:space="preserve">Prorrogação contratual. Vigência do contrato 23SR015: 01/05/2023 a 30/04/2026.
* Clausula de vigência: "A vigência do presente contrato será de 36 (trinta e seis) meses...  podendo ser prorrogado, por interesse do CONTRATANTE, por períodos </t>
    </r>
    <r>
      <rPr>
        <sz val="11"/>
        <color rgb="FFFF0000"/>
        <rFont val="Calibri"/>
        <family val="2"/>
      </rPr>
      <t>iguais e sucessivos, limitado a sua duração a 60 (sessenta) meses</t>
    </r>
    <r>
      <rPr>
        <sz val="11"/>
        <color theme="1"/>
        <rFont val="Calibri"/>
        <family val="2"/>
      </rPr>
      <t>..."</t>
    </r>
  </si>
  <si>
    <t>* Vigência do contrato 21SR030: 07/07/2021 a 06/07/2025.
* Provavelmente haverá nova contratação em 2026.</t>
  </si>
  <si>
    <t>* Vigência do contrato 21SR027: 07/07/2021 a 06/07/2025. 
* Provavelmente haverá uma nova contratação em 2026</t>
  </si>
  <si>
    <t>* Vigência do contrato 21SR035: 07/07/2021 a 06/07/2025. 
* Provavelmente haverá uma nova contratação em 2026</t>
  </si>
  <si>
    <t>* Vigência do contrato 21SR032: 07/07/2021 a 06/07/2025.
* Provavelmente haverá nova contratação em 2026.</t>
  </si>
  <si>
    <t>* Vigência do contrato 21SR033: 07/07/2021 a 06/07/2025. 
* Provavelmente haverá uma nova contratação em 2026</t>
  </si>
  <si>
    <t>* Vigência do contrato 21SR034: 07/07/2021 a 06/07/2025.
* Provavelmente haverá nova contratação em 2026.</t>
  </si>
  <si>
    <t>* Vigência do contrato 21SR031: 07/07/2021 a 06/07/2025.
* Provavelmente haverá nova contratação em 2026.</t>
  </si>
  <si>
    <t>A SEIT recebeu 1 orçamento de fornecedor, com valor de R$ 188.813,42. Muito provavelmente, ele irá baixar no processo licitatório. Além disso, há um item relativo à substituição de gás contra-incêndio, que só é utilizado caso o extintor seja acionado. O valor é um pouco mais de 60 mil. Subtraindo, portanto, os 2 valores, chega-se a algo perto de 130 mil.</t>
  </si>
  <si>
    <t>É do PCA mesmo; Rodrigo / SLCTIC enviou email à SGPCA em 10/04/25.</t>
  </si>
  <si>
    <t>O valor foi estimado com base em cursos solicitados pela área de TIC.</t>
  </si>
  <si>
    <t>???? Entra ou não? Ver com SEGPRE o q é isso.</t>
  </si>
  <si>
    <t>Valor estimado com base em contratação realizada em 2024, e-pad 19835/2024, acrescido de reajuste para o ano de 2025 e 2026.</t>
  </si>
  <si>
    <t>O valor foi estimado com base no orçamento referência de 2025, acrescido do reajuste</t>
  </si>
  <si>
    <t>O valor foi estimado com base no orçamento referência de 2025, acrescido do reajuste de 5,60%.</t>
  </si>
  <si>
    <t>O valor foi estimado com base no orçamento referência de 2025, acrescido de reajuste.</t>
  </si>
  <si>
    <t>O valor foi estimado com base no orçamento atualizado de 2025 (PROAD 8715/2025), acrescido do reajuste de 5,60%.</t>
  </si>
  <si>
    <t xml:space="preserve">Alterar a unidade, conforme PCA/2025 (em vermelho)?
</t>
  </si>
  <si>
    <t>Quantidade SIGEO: 12
Quantidade PCA/2025: 6500
Unidade SIGEO: ano
Unidade PCA/2025: unidade
Prioridade SIGEO:baixa
Prioridade PCA/2025: média</t>
  </si>
  <si>
    <t>Quantidade SIGEO: 12
Quantidade PCA/2025: 1
Prioridade SIGEO: baixa
Prioridade PCA/2025: alta</t>
  </si>
  <si>
    <t>Acredito tratar-se de item novo</t>
  </si>
  <si>
    <t>Utilizado o valor anual da ARP 02/2024 acrescido do índice de reajuste sugerido.</t>
  </si>
  <si>
    <t>Item 131 do PCA/2025
Item 129 do PCA/2024
Coluna 13: substituído "Não tem vínculo" por
"OE8 - Índice de empenho no ano corrente dos itens do PCA (IEPCA)", conforme PCA/2025</t>
  </si>
  <si>
    <t>Item 133 do PCA/2025</t>
  </si>
  <si>
    <t>Estimativa realizada pela Secretaria de Engenharia.</t>
  </si>
  <si>
    <t>Item 134 do PCA/2025</t>
  </si>
  <si>
    <t>Item 135 do PCA/2025
Imagino tratar-se de nova contratação, já que a vigência do contrato se encerra em 13/12/2025.</t>
  </si>
  <si>
    <t>Estimativa realizada pela Secretaria de Engenharia, com base no valor da reforma do Plenário 1.</t>
  </si>
  <si>
    <t>3443 x 118,70 (valor estimado no PROAD 1267/2025). Pregão Eletrônico deverá ocorrer no primeiro semestre de 2025.</t>
  </si>
  <si>
    <t>Reajuste pelo IPCA  fev/24 a jan/25 4,55987% = reposição de peças (demanda futura prevista no contrato + alteração do quantitaitivo contratado de 34 calbrações/reparo para 42 calibrações/reparo.</t>
  </si>
  <si>
    <t>Utilizado a Média dos pagamentos efetuados nos meses de setembro a dezembro/2024 após as alterações nas vacinas. (590.572,11 x 1,056) x 12 = 7.483.729,78</t>
  </si>
  <si>
    <t>"Luvas Látex Â¿ 146 x26,00 = 3796,00
 Luvas Látex Powder Free Â¿ 17x30 = 510,00
 Luvas de Vinil Â¿ 9x20,62 = 185,58
 Luvas Cirúrgicas- 18x2,16 = 38,88
 Luvas em Borracha nitrílica Â¿ 22x15,02 = 330,44
 Touca descartável Â¿ 10x14,48 = 144,80
 Máscara cirúrgica Â¿ 351x17,15 = 6.019,65
 Máscara PFF2 Â¿ 935x3,5 = 3.272,50
 Total: 14.297,85
 Capacete classe E, tipo I, com carneira e jugular: 3x60 = 180,00
 Capacete classe G, tipo I, com carneira e jugular: 29x40,82 = 1.183,78
 óculos de segurança incolor: 50x9,4 = 470,00
 Protetor auricular de inserção, nível de atenuação de 18dB: 100x5,26 = 526,00
 Botina bidensidade com cadarço: 29x92,09 = 2.670,61
 Botina bidensidade com bico de PVC para eletricista: 3x91,14 = 273,42
 Camisa eletricista anti-chama: 3x183,33 = 549,99
 Calça eletricista anti-chama: 3 x174,99 = 524,97
 Luva isolante alta tensão: 3x321,70 = 965,10
 Cinto de segurança tipo paraquedista com talabarte e absorvedor de energia: 15x420 = 4.200,00
 13.643,87
 Total geral: 27.941,72
 Valores são estimados, podendo variar, por isso a previsão de R$ 30.000,00 de gasto estimado."</t>
  </si>
  <si>
    <t>1 relatório de levantamento radiométrico e execução de 1 teste de constância Â¿ R$ 600,00</t>
  </si>
  <si>
    <t>Projeção de valor baseada no consumo, estoque atual disponível e série histórica de utilização</t>
  </si>
  <si>
    <t>Baseado na última proposta apresentada em fevereiro de 2023 no valor de 30.000,00 (Utilizado o IPCA de feveiro/2023 a janeiro/2024 e de fevereiro 2024 a janeiro/2025) 30.000 x 1,0451 = 31.353 x 1,056 = 33.108,77</t>
  </si>
  <si>
    <t>20,00 x 14733 beneficiários = 294.660,00 x 12 meses = 3.535.920,00</t>
  </si>
  <si>
    <t>Utilizado o Custo Mensal do TRT a partir da competência 01/2025 prevendo o reajuste a partir da competência 01/2026 com a Média dos últimos três anos (10,38% ; 20,42% ; 16,81% = 15,87%) - (4.695.000,00 x 1,1587) x 12 = 65.281.158,00</t>
  </si>
  <si>
    <t>Referência: Cabo Adaptador Displayport Macho x DVI D Macho MD9, 1.8 Metros - 7728 do site da Kabum, cujo valor unitário é R$56,99, consultado em 26/03/2025.
Vamos comprar 800 computadores e precisaremos de 2 cabos para cada equipamento. Portanto, o valor total será: 800x2xR$56,99 = R$91.184,00</t>
  </si>
  <si>
    <t>Mantida a mensalidade já prevista de R$753,33; com relação ao campo quantidade, ajustamos para 12, dado que se trata da estimativa de desembolso em 2026, ou seja, 12 mensalidades. Registro que o "desembolso total" é de R$45.199,80, considerando vigência de 5 anos.</t>
  </si>
  <si>
    <t>- SINPI: Detalhar, a exemplo do item 155 do PCA 2025.</t>
  </si>
  <si>
    <t>ADITIVO DE 25% SOBRE O VALOR DO CONTRATO.</t>
  </si>
  <si>
    <r>
      <t xml:space="preserve">Na obs do PCA preliminar, o NGS informou: "O quantitativo preciso será determinado após finalização de inventário de emissão de gases de efeito estufa do ano de 2024 e possivelmente após auditoria". </t>
    </r>
    <r>
      <rPr>
        <b/>
        <sz val="11"/>
        <color theme="1"/>
        <rFont val="Calibri"/>
        <family val="2"/>
      </rPr>
      <t>Perguntar no PCA final se isso já ocorreu e se já têm o quantitativo preciso.</t>
    </r>
  </si>
  <si>
    <t>Explicar à Priscila o significado dos campos 11 e 12 (datas) e pedir para revisar. Pôs maio/25 e maio/26.</t>
  </si>
  <si>
    <t>Contratação de palestrantes externos para tratar do tema acessibilidade e inclusão da pessoa com deficiência.</t>
  </si>
  <si>
    <t>8.16 Aquisições e Contratações, 8.17 Qualidade de Vida e 8.19 Equidade e diversidade</t>
  </si>
  <si>
    <t>Contratação de palestra/oficina com abordagem temática voltada à prevenção e ao enfrentamento do assédio moral, assédio sexual e da discriminação no ambiente institucional. A atividade deverá contemplar metodologias participativas e elementos lúdicos, capazes de proporcionar aos(as) participantes um momento de pausa na rotina laboral, favorecendo a escuta ativa, a autorreflexão e o fortalecimento das relações interpessoais com base no respeito, na empatia e na ética relacional.</t>
  </si>
  <si>
    <t>campanha</t>
  </si>
  <si>
    <t>A contratação da atividade atende ao disposto na Resolução CNJ nº 351/2020, que determina aos colegiados responsáveis pela temática a realização de ações de conscientização sobre assédio e discriminação. A iniciativa visa promover a reflexão crítica sobre as relações no ambiente de trabalho, fortalecer a cultura institucional de respeito e orientar sobre direitos, condutas esperadas e canais de acolhimento, contribuindo para a construção de um ambiente saudável, ético e inclusivo.</t>
  </si>
  <si>
    <t>palestra/oficina</t>
  </si>
  <si>
    <t>Não seria uma atividade que a SECOM poderia executar? O que há de diferente nesta contratação em relação ao trabalho da SECOM?
Já a impressão de material gráfico poderia entrar na contratação que a APCE faz para todo o Tribunal. Verificar.</t>
  </si>
  <si>
    <t>ITEM NOVO. Serviços. Contratação de palestra ou oficina com foco na prevenção e no enfrentamento do assédio moral, do assédio sexual e da discriminação no ambiente de trabalho. A atividade deverá promover um espaço de escuta, reflexão e conscientização, incentivando a análise crítica sobre as relações interpessoais, os impactos do assédio e as estratégias institucionais de enfrentamento. ITEM PCA XX. Nova Contratação.</t>
  </si>
  <si>
    <t>Café: 2000
Adoçante:  500 
Suco: 1800
Açúcar: 300
suco integral:1300
Refrigerante normal: 975 
refrigerante zero: 825</t>
  </si>
  <si>
    <t>Pcte de 500gr,
frascos de 100ml,
litros,
pctes de 500gr,
litros,
Pet 2 litros,
Pet 2 litros.</t>
  </si>
  <si>
    <t>Está em andamento proposta de contratação direta (Proad 12813/25), de empresa para fornecimento de galões de água mineral. Valor a ser contratado: R$ 7.195,20</t>
  </si>
  <si>
    <t>O contrato é derivado do PE 18/2024, realizado através de Sistema de Registro de Preços (SRP), e o quantitativo total (imediata e futura) conta com 247 postos. Esse contrato, inicialmente, entrará em vigor em 01/06/2025 com o quantitativo total de 146 postos de trabalho, a um valor anual de R$ 14.301.279,84. 
Desta forma, ainda restaram mais 101 postos decorrentes deste PE, os quais estão previstos para serem implantados a partir de 2026 a um valor anual de  R$  9.698.703,84.</t>
  </si>
  <si>
    <t>Este contrato está em vias de assinatura das partes de um novo Termo Aditivo assinado o qual diz respeito sobre a supressão de alguns postos de Porteiro. Portanto, a quantidade será alterada de 62 para 53 postos. Ao passo que o valor anual será atualizado para  R$ 2.860.505,76. O contrato tem vigência até 20/09/2025, porém a Contratada já demonstrou interesse em prorrogá-lo.</t>
  </si>
  <si>
    <t>Este contrato está em vias de assinatura das partes de um novo Termo Aditivo assinado o qual diz respeito sobre a supressão de alguns postos de Porteiro. Portanto, a quantidade será alterada de 43 para 38 postos. Ao passo que o valor anual será atualizado para  R$ 2.233.081,92. O contrato tem vigência até 18/12/2025, podendo ser prorrogado.</t>
  </si>
  <si>
    <t>Este contrato está em vias de assinatura das partes de um novo Termo Aditivo assinado o qual diz respeito sobre a supressão de alguns postos de Porteiro. Portanto, a quantidade será alterada de 43 para 37 postos. Ao passo que o valor anual será atualizado para  R$ 2.111.779,32. O contrato tem vigência até 03/01/2026, podendo ser prorrogado.</t>
  </si>
  <si>
    <t>Alterar a quantidade para 28 postos. Atualizar o valor orçamentário para R$ 2.896.188,24, pois, apesar de a vigência expirar em 22/02/2026, o mesmo pode ser prorrogado. Porém, há de se considerar que a partir de 2026 está prevista uma nova contratação, a qual acarretará no aumento do valor anual em R$ 5.438.077,08, passando para R$ 8.334.265,32, e no quantitativo total para 61 postos.</t>
  </si>
  <si>
    <t xml:space="preserve">Está em andamento proprosta de aditamento contratual  (Proad 2151/2024), para inclusão de manutenção dos jardins do prédio do Q20. Desta forma o valor contratual passará (ainda no exercício de 2025) para R$ 25.585,11. </t>
  </si>
  <si>
    <t>Alterar a quantidade para 18 postos. Alterar a unidade para "postos de trabalho". Atualizar o valor orçamentário para R$ 1.224.622,08, pois, apesar de a vigência expirar em 06/12/2025, o mesmo pode ser prorrogado.</t>
  </si>
  <si>
    <t>Verificar se a versão final incorporou os ajustes previstos no campo 15 (obs da área).</t>
  </si>
  <si>
    <t>Alterar quantidade/unidade, conforme PCA/2025 (em vermelho)?
Após o envio da 3ª planilha e, permanecendo em branco os campos de valor e datas, eu mesma (R) os preenchi, no último dia pra envio ao CPLS.</t>
  </si>
  <si>
    <t>Este contrato está em vias de assinatura das partes de um novo Termo Aditivo, o qual irá suprimir postos de Porteiro e acrésimo de postos de Servente de Limpeza e de Recepcionista. A quantidade atualmente vigente conta com 250 postos e será alterada para 238 postos. Por outro lado, este contrato terá sua vigência expirada em 27/06/2025 e já está em curso o PE 17/2025 que o substituirá, em que a quantidade de postos será de 236 a um valor anual de R$ 19.147.949,16.</t>
  </si>
  <si>
    <t xml:space="preserve">Prestação de serviços de apoio nas ocupações de motorista executivo, manobrista e supervisor, com dedicação exclusiva de mão de obra. </t>
  </si>
  <si>
    <t>Verificar se a versão final incorporou os ajustes previstos no campo 15 (obs da área). Creio que o correto aqui será constar como valor R$ 8.334.265,32 e na quantidade, 61 postos.</t>
  </si>
  <si>
    <t>Com base na informação no campo 15 (obs da unidade), sugiro aumentar o valor, incluindo o reajuste contratual e, se for o caso, o devido por CCT.</t>
  </si>
  <si>
    <t>postos de trabalho</t>
  </si>
  <si>
    <r>
      <t xml:space="preserve">Verificar se a versão final incorporou os ajustes previstos no campo 15 (obs da área). Achei estranho - vai passar de 3 milhões para 1 milhão?
</t>
    </r>
    <r>
      <rPr>
        <sz val="11"/>
        <color rgb="FFFF0000"/>
        <rFont val="Calibri"/>
        <family val="2"/>
      </rPr>
      <t>SEGEST: Fineza substituir por justificativa atrelada à necessidade do serviço em si e não ao desempenho do prestador de serviço. ==&gt; Não atendida na versão preliminar.</t>
    </r>
  </si>
  <si>
    <r>
      <t xml:space="preserve">Serviços. Manutenção de elevadores da rua Goitacazes e rua Curitiba. PCA/PCSTIC NÃO SE APLICA. Contratação Original. 21SR053. V26/12/2026.
</t>
    </r>
    <r>
      <rPr>
        <sz val="11"/>
        <color rgb="FFFF0000"/>
        <rFont val="Calibri"/>
        <family val="2"/>
      </rPr>
      <t>SEGPRE: A descrição no SIGEO está errada. Esse contrato não se refere aos elevadores da Goitacazes. Mantida mesmo assim.</t>
    </r>
  </si>
  <si>
    <t>Contratação de assistência técnica, manutenção corretiva, preventiva, mecânica, elétrica e operacional, de forma contínua e dentro das recomendações especificadas, em 03 elevadores elétricos tipo passageiro, na Rua Curitiba, 835, com mão de obra especializada e reposição integral de peças novas e originais, incluindo transporte e instalação.</t>
  </si>
  <si>
    <r>
      <t xml:space="preserve">Serviços. Manutenção e modernização dos elevadores do edifício da Getúlio Vargas, 265, Lote 01. PCA/PCSTIC NÃO SE APLICA. Contratação Original. 23SR012. V30/04/2026.
</t>
    </r>
    <r>
      <rPr>
        <sz val="11"/>
        <color rgb="FFFF0000"/>
        <rFont val="Calibri"/>
        <family val="2"/>
      </rPr>
      <t>SEGPRE: A Descrição no SIGEO está errada. Esse contrato é de manutenção apenas.</t>
    </r>
  </si>
  <si>
    <t>Manter os elevadores com vistas à maximização de segurança, confiabilidade e disponibilidade, bem como, à extensão da vida útil. Busca, ainda, reduzir riscos de acidentes com danos pessoais aos usuários ou danos patrimoniais.</t>
  </si>
  <si>
    <r>
      <t xml:space="preserve">Serviços. Manutenção e modernização dos elevadores do edifício da Getúlio Vargas, 265, Lote 02 - serviços de manutenção. ITEM PCA XX. Contratação Original. 23SR015. V30/04/2026.
</t>
    </r>
    <r>
      <rPr>
        <sz val="11"/>
        <color rgb="FFFF0000"/>
        <rFont val="Calibri"/>
        <family val="2"/>
      </rPr>
      <t>SEGPRE: A Descrição no SIGEO está errada. Esse contrato é de manutenção apenas.</t>
    </r>
  </si>
  <si>
    <r>
      <t>Prestação de serviços de assistência técnica, manutenção corretiva, preventiva, mecânica, elétrica e operacional dos elevadores do edifício da Av. Getúlio Vargas, 265. Lote 01.</t>
    </r>
    <r>
      <rPr>
        <sz val="11"/>
        <color rgb="FFFF0000"/>
        <rFont val="Calibri"/>
        <family val="2"/>
      </rPr>
      <t/>
    </r>
  </si>
  <si>
    <r>
      <t>Prestação de serviços de assistência técnica, manutenção corretiva, preventiva, mecânica, elétrica e operacional dos elevadores do edifício da Av. Getúlio Vargas, 265. Lote 02.</t>
    </r>
    <r>
      <rPr>
        <sz val="11"/>
        <color rgb="FFFF0000"/>
        <rFont val="Calibri"/>
        <family val="2"/>
      </rPr>
      <t/>
    </r>
  </si>
  <si>
    <t>Manter a confiabilidade e disponibilidade, bem como, à extensão da vida útil. Busca, ainda, reduzir riscos de acidentes com danos pessoais aos usuários ou danos patrimoniais.</t>
  </si>
  <si>
    <t>Este objeto será licitado neste ano em função da falta de interesse da contratada na renovação.</t>
  </si>
  <si>
    <t>Possivelmente está licitado neste ano, em função de não interesse de prorrogação da contratada da linha 20.</t>
  </si>
  <si>
    <r>
      <t xml:space="preserve">Manutenção do sistema automatizado de ar condicionado central dos prédios da Av. Getúlio Vargas, 225, Rua Desembargador Drumond, 41 e R. </t>
    </r>
    <r>
      <rPr>
        <sz val="11"/>
        <rFont val="Calibri"/>
        <family val="2"/>
      </rPr>
      <t>Guaicurus.</t>
    </r>
  </si>
  <si>
    <t>Aquisição. Baterias para o datacenter. Os Nobreaks/UPS que atendem aos equipamentos da sala cofre necessitam de 2 bancos de baterias, 1 para cada Nobreak/UPS, composto de 40 baterias cada.
As baterias são do tipo Selada VRLA 12V 280W. Modelo de referência: (CSB HRL12280W).</t>
  </si>
  <si>
    <t>Realizar postagem de notificações judiciais e correspondências administrativas, bem como troca de malotes entre as unidades do TRT.</t>
  </si>
  <si>
    <t>Nova contratação. Conforme orientação da Carol, foram juntadas as duas primeiras linhas do SIGEO para definição do item do PCA/2026. A terceira linha (cujo valor é de R$ 210.000,00), refere-se à reserva orçamentária para pagamento da última fatura de 2025 do contrato vigente.
R: Preenchi o campo 14.</t>
  </si>
  <si>
    <t>Para esta rubrica PERMANENTE, serão realizados 3 pregões ao longo do ano de 2026 (fev/jul/nov), conforme demanda das unidades.</t>
  </si>
  <si>
    <t>Estações de trabalho.</t>
  </si>
  <si>
    <t>Caixa de som.</t>
  </si>
  <si>
    <t>Sofás corporativos de couro sintético.</t>
  </si>
  <si>
    <t>Suporte articulado para TV.</t>
  </si>
  <si>
    <t>Para esta rubrica CONSUMO, serão realizados 2 pregões ao longo do ano de 2026 (abr/out), conforme demanda das unidades.</t>
  </si>
  <si>
    <t>Poderá ser excluída caso haja a contratação em 2025. Não há data definida. Depende de decisão da Administração e de prazos do Banco do Brasil.</t>
  </si>
  <si>
    <t>Alterada a descrição.</t>
  </si>
  <si>
    <t>A contratação está no PCA 2025 e, se for concluída neste exercício, poderá ter renovação em 2026. Estamos estimando que a conclusão desta contratação ocorrerá em agosto de 2025.</t>
  </si>
  <si>
    <t>ITEM NOVO. Serviços. Instalação e manutenção de cabeamento estruturado (Rede Lógica) e alimentação de no-break. ITEM PCA2025 132. Nova Contratação.</t>
  </si>
  <si>
    <t>OE2 - Promover o trabalho
decente e a sustentabilidade</t>
  </si>
  <si>
    <t>Caso posteriormente seja locado novo imóvel para abrigar a Vara do Trabalho, será solicitada a exclusão deste item.</t>
  </si>
  <si>
    <t>Alterado o número da edificação na descrição. 220 e não 20.</t>
  </si>
  <si>
    <t>Locação de imóvel para abrigar  o Fórum da Justiça do Trabalho de Sabará - MG.</t>
  </si>
  <si>
    <r>
      <t>Necessidade de disponibilizar imóvel para funcionamento do Fórum da Justiça do Trabalho.</t>
    </r>
    <r>
      <rPr>
        <sz val="11"/>
        <color rgb="FFFF0000"/>
        <rFont val="Calibri"/>
        <family val="2"/>
      </rPr>
      <t xml:space="preserve"> </t>
    </r>
  </si>
  <si>
    <t>Locação de imóvel para abrigar  o Fórum da Justiça do Trabalho de Três Corações - MG.</t>
  </si>
  <si>
    <t>Necessidade de disponibilizar imóvel para funcionamento do Fórum da Justiça do Trabalho.</t>
  </si>
  <si>
    <t>Locação de imóvel situado na Avenida Quintino Vargas, nº 310, salas 201, 207, 209, 211 e 213, para abrigar  o Fórum da Justiça do Trabalho de Paracatu - MG.</t>
  </si>
  <si>
    <t>Necessidade de elaborar laudos de avaliação oficial que reflitam o preço de mercado, dos valores de venda, locação ou cessão onerosa a terceiros de áreas para exercício de atividade de apoio.</t>
  </si>
  <si>
    <t>Alterada a descrição, para conferir maior objetividade.</t>
  </si>
  <si>
    <t>Necessidade de a Administração prevenir-se contra eventuais danos causados por sinistros cujos prejuízos possam levar a dispêndio do erário.</t>
  </si>
  <si>
    <t>Serviços de elaboração de Projeto de Prevenção e Combate a Incêndio para o imóvel que abriga o Fórum da Justiça do Trabalho de Cataguases - MG.</t>
  </si>
  <si>
    <t>O valor do SIGEO, inlcuindo deslocamento, é R$ 325.909,34.</t>
  </si>
  <si>
    <t xml:space="preserve">Serviços de obra de recuperação estrutural, esquadrias e fachadas no Fórum da Justiça do Trabalho de Pouso Alegre - MG. </t>
  </si>
  <si>
    <t>Serviços de obra de reforma do espaço da Ouvidoria e SEA2G, localizado no térreo do edifício da Av. do Contorno, 4631, em Belo Horizonte - MG.</t>
  </si>
  <si>
    <t>Serviços de obra de reforma e modernização do Plenário 2, localizado no 8º andar do edifício Sede, em Belo Horizonte - MG.</t>
  </si>
  <si>
    <t>Necessidade de contratação de serviços especializados em instalações de cabeamento estruturado e alimentação de nobreaks em imóveis em uso pelo TRT3.</t>
  </si>
  <si>
    <t>Instalação e manutenção de cabeamento estruturado (Rede Lógica) e alimentação de nobreak em imóveis (incluso deslocamento).</t>
  </si>
  <si>
    <t>Em 2026 será feita a prorrogação de contrato. (PROAD 1267/2025). Pregão eletrônico está em fase de contratação da empresa (seleção da proposta mais vantajosa para o TRT3).</t>
  </si>
  <si>
    <t>Em 2026 será feita a prorrogação de contrato.</t>
  </si>
  <si>
    <t>servidores</t>
  </si>
  <si>
    <t>Verificação de adequação do aparelho de Raio X às condições e aos quesitos de funcionamento e segurança preconizados pela RDC (Resolução da Diretoria Colegiada da ANVISA) 611/2022.</t>
  </si>
  <si>
    <t>Estamos planejando a compra de 800 novos computadores em 2026 para substituir aqueles que perderam a garantia nas unidades do Tribunal, principalmente, os que estão em uso no interior. E nesses locais onde estão os computadores que serão substituídos, os monitores possuem somente as conexões VGA e DVI. Ocorre que os futuros novos computadores, que vamos coparticipar do processo do TRT23, em princípio, não terão as conexões VGA e DVI. Sendo assim, caso as especificações desses computadores permaneçam inalteradas, precisaremos comprar 2 novos cabos ou adaptadores para cada novo computador, a fim de conectá-los aos monitores de vídeo do Tribunal.</t>
  </si>
  <si>
    <t>Realização de exame médico ocupacional do PCMSO na população ativa do TRT3 lotada no interior do Estado.</t>
  </si>
  <si>
    <t>Unidade antes era quilogramas. Ver se tem como voltar para isso. Ver processo de contratação, como quantificam.</t>
  </si>
  <si>
    <t>Manutenção</t>
  </si>
  <si>
    <t>Não deveria ir para a SEJ? Conversar com Neuza a respeito e com SES.</t>
  </si>
  <si>
    <t>Plano de Saúde médico-hospitalar para os servidores e magistrados.</t>
  </si>
  <si>
    <t xml:space="preserve">
SES: valor sigiloso? (Não respondeu na versão preliminar).</t>
  </si>
  <si>
    <t>Manutenção da exposição "A democratização do retrato fotográfico através da CLT", do fotógrafo diamantinense Assis Horta, com curadoria de Guilherme Horta - curadoria, remanejamentos necessários das obras e eventuais manutenções nas próprias obras.</t>
  </si>
  <si>
    <t xml:space="preserve">Apresentação de dois (2) concertos por "Grupo de Música Figurata" (Robson Bessa Costa - MEI); inclui cachê dos artistas, instrumentos, direção artística e produção. </t>
  </si>
  <si>
    <t>Discutir a justificativa com o André, na DADM, ou pensar eu e Francisco? Muito estranha; parece q somos patrocinadores do Palácio das Artes. Acho q deve ser mudada.</t>
  </si>
  <si>
    <t>Esta apresentação de dança tem o intuito de fomentar a dança e a cultura, tornando sua apreciação acessível aos magistrados, servidores, terceirizados e à população em geral, promovendo a instituição sob um prisma social e cultural.</t>
  </si>
  <si>
    <t>Por que não poderia ser kit de uniforme como unidade?</t>
  </si>
  <si>
    <t>Área não respondeu sobre valor sigiloso e não acatou unidade sugerida. Rever.</t>
  </si>
  <si>
    <t>Área não esclareceu bem meu questionamento na versão preliminar. Esclarecer agora:
1) O que esse sistema deve oferecer? 
2) Qual a relação deste item com o item 166 do PCA 25 (aquisição de catracas com reconhecimento facial)? 
Colocaram: Sistema de gestão de acesso com catracas para a capital (reconhecimento facial).
É um software? Há parte física? Portal, catraca... ?</t>
  </si>
  <si>
    <t>Serviços. "Encontro de Lideranças". ITEM PCA XX. Nova contratação.</t>
  </si>
  <si>
    <t>Ao longo do exercício, o valor será destinado para pagamento de despesas na área de capacitação que demandarem contratação direta, não sendo possível determinar as datas com antecedência.</t>
  </si>
  <si>
    <t>Era o item 21 da SEJ - Biblioteca. Virou item 8 da SEML.</t>
  </si>
  <si>
    <t>Aquisição de tablets para oferta na premiação do 5º e 6º concursos de Monografias da Biblioteca do TRT-MG.</t>
  </si>
  <si>
    <t>11. Modalidade de contratação</t>
  </si>
  <si>
    <t>12. Será feito Registro de Preços?
(Preencher somente se a resposta for SIM).</t>
  </si>
  <si>
    <t>13. Mês de início da instrução processual</t>
  </si>
  <si>
    <t>14. Data de início da tramitação</t>
  </si>
  <si>
    <t>15. Data para atendimento da demanda / renovação contratual</t>
  </si>
  <si>
    <t>TRT4</t>
  </si>
  <si>
    <t>TRT18</t>
  </si>
  <si>
    <t>TRT1</t>
  </si>
  <si>
    <t>TRT3</t>
  </si>
  <si>
    <t>Abrangência da contratação compartilhada</t>
  </si>
  <si>
    <t>Órgão gerenciador da contratação compartilhada</t>
  </si>
  <si>
    <t>16. Alinhamento com o planejamento estratégico</t>
  </si>
  <si>
    <t>17. Alinhamento com o Plano de Logística Sustentável (PLS)</t>
  </si>
  <si>
    <t>18. PROAD da aquisição (caso o processo já esteja tramitando)</t>
  </si>
  <si>
    <t>19. Nº do contrato ou ARP original</t>
  </si>
  <si>
    <t>20. Início da vigência do contrato ou ARP original (citado na coluna ao lado - dd/mm/aa)</t>
  </si>
  <si>
    <t>21. Fim da vigência do contrato ou ARP original (citado na coluna ao lado - dd/mm/aa)</t>
  </si>
  <si>
    <r>
      <t xml:space="preserve">22. Início da vigência pretendida do contrato ou ARP do PCA 2026 (dd/mm/aa; contrato ou termo aditivo ou ARP </t>
    </r>
    <r>
      <rPr>
        <b/>
        <u/>
        <sz val="12"/>
        <color theme="1"/>
        <rFont val="Calibri"/>
        <family val="2"/>
      </rPr>
      <t>que será assinado em 2026</t>
    </r>
    <r>
      <rPr>
        <b/>
        <sz val="12"/>
        <color theme="1"/>
        <rFont val="Calibri"/>
        <family val="2"/>
      </rPr>
      <t>)</t>
    </r>
  </si>
  <si>
    <r>
      <t xml:space="preserve">23. Fim da vigência pretendida do contrato ou ARP do PCA 2026 (dd/mm/aa; contrato ou termo aditivo ou ARP </t>
    </r>
    <r>
      <rPr>
        <b/>
        <u/>
        <sz val="12"/>
        <color theme="1"/>
        <rFont val="Calibri"/>
        <family val="2"/>
      </rPr>
      <t>que será assinado em 2026</t>
    </r>
    <r>
      <rPr>
        <b/>
        <sz val="12"/>
        <color theme="1"/>
        <rFont val="Calibri"/>
        <family val="2"/>
      </rPr>
      <t>)</t>
    </r>
  </si>
  <si>
    <t>24. Itens que serão adquiridos em um mesmo processo de aquisição</t>
  </si>
  <si>
    <t>25. Código CATMAT / CATSER</t>
  </si>
  <si>
    <t>26. Observações da área demandante e ou requisitante</t>
  </si>
  <si>
    <t xml:space="preserve">Serviços. Serviços gráficos especiais elaborados (adesivos, banners, entre outros). ITEM PCA 19. Nova Contratação.
</t>
  </si>
  <si>
    <t xml:space="preserve">Disponibilizar recursos para realização da solenidade.
Mobiliário para acomodar os convidados (agraciados, familiares, autoridades, magistrados e servidores) durante a solenidade de entrega da medalha, uma vez que no local do evento não há mobiliário suficiente.
A ornamentação busca valorizar os eventos e aprimorar a imagem institucional, contribuindo para o sucesso e o acolhimento das atividades da ASCER e do Centro Cultural. </t>
  </si>
  <si>
    <t>Indicação para contratação compartilhada?
(Preencher somente se a resposta for SIM).</t>
  </si>
  <si>
    <t>Locação de imóvel situado na Avenida Belo Horizonte, nº 1.544, para abrigar o Fórum da Justiça do Trabalho de Iturama - MG.</t>
  </si>
  <si>
    <r>
      <rPr>
        <sz val="11"/>
        <rFont val="Calibri"/>
        <family val="2"/>
      </rPr>
      <t>Serviços. Administração e gerenciamento informatizado do fornecimento de combustíveis e da manutenção preventiva e corretiva de veículos, em rede credenciada. ITEM PCA 42. Contratação Original. 23SR030. V06/08/2025.</t>
    </r>
    <r>
      <rPr>
        <sz val="11"/>
        <color rgb="FF333333"/>
        <rFont val="Calibri"/>
        <family val="2"/>
      </rPr>
      <t xml:space="preserve">
</t>
    </r>
    <r>
      <rPr>
        <sz val="11"/>
        <color rgb="FFFF0000"/>
        <rFont val="Calibri"/>
        <family val="2"/>
      </rPr>
      <t xml:space="preserve">ITENS IGUAIS: 14 e 15. SINPI: podemos juntar os itens e somar os valores? RESPOSTA: Pode. No PCA e Sigeo sempre foi separado. </t>
    </r>
  </si>
  <si>
    <t>SEGP / SAInPcD</t>
  </si>
  <si>
    <t>não se aplica</t>
  </si>
  <si>
    <t>CATSER: 15830</t>
  </si>
  <si>
    <t>CATSER: 17019</t>
  </si>
  <si>
    <t>CATSER: 12955</t>
  </si>
  <si>
    <t>CATMAT:9869</t>
  </si>
  <si>
    <t>CATMAT 8730</t>
  </si>
  <si>
    <t xml:space="preserve">Contratação da Fundação Clóvis Salgado para realização de duas apresentações da Orquestra Sinfônica de Minas Gerais no CECULT - previsão de 1 por semestre. </t>
  </si>
  <si>
    <t xml:space="preserve">Aquisição e instalação de aparelhagem de iluminação para o Salão de Eventos no 3º andar do Centro Cultural. </t>
  </si>
  <si>
    <t>Projeto, aquisição e instalação de equipamento de som para o salão do 3º andar: um amplificador, duas caixas grandes de som e um microfone</t>
  </si>
  <si>
    <t>A aquisição de amplificador, caixas de som e microfone visa ampliar a potência e a qualidade sonora, garantindo melhor desempenho em apresentações artísticas e maior aproveitamento do espaço.</t>
  </si>
  <si>
    <t>Serviço</t>
  </si>
  <si>
    <t xml:space="preserve">Serviços. Apresentação de Dança com o grupo "Café com Dança" </t>
  </si>
  <si>
    <t>Contratação da apresentação de dança do grupo "Café com dança". Inclui cachê dos artistas, instrumentos, direção artística e produção</t>
  </si>
  <si>
    <t>Este concerto tem o intuito de fomentar a dança e a cultura, tornando sua apreciação acessível aos magistrados, servidores, terceirizados e à população em geral, promovendo a instituição sob um prisma social e cultural.</t>
  </si>
  <si>
    <t>Aquisição de Piano 3/4 de cauda para o Centro Cultural. Preto, 1,73ms, com rodas e travas em aço</t>
  </si>
  <si>
    <t>A aquisição de um piano para o Centro Cultural é essencial para aprimorar nossa oferta de atividades culturais e educacionais. O piano permitirá a realização de uma ampla gama de eventos, incluindo concertos, recitais e oficinas de aprendizado para crianças, jovens e adultos, enriquecendo nossa programação e atraindo um público diversificado. Investir em um piano de qualidade ajudará a elevar o padrão de nossas apresentações e a fortalecer o papel do Centro Cultural como um polo de cultura e arte na comunidade.</t>
  </si>
  <si>
    <t>Unidade</t>
  </si>
  <si>
    <t>Aquisição de palco praticável pantográfico 2x1 alumínio com base regulável e pé.</t>
  </si>
  <si>
    <t>unidades</t>
  </si>
  <si>
    <t>Aquisição. Vitrines de metal e vidro com chave para exibição de peças de arte (Qtde 5)</t>
  </si>
  <si>
    <t>Viabilizar a estrutura para organização de exposições no CECULT.</t>
  </si>
  <si>
    <t>Serviço. Moldura para quadros do acervo do Centro Cultural</t>
  </si>
  <si>
    <t>Moldura para quadros do acervo do Centro Cultural</t>
  </si>
  <si>
    <t>O serviço de moldura de quadros é necessário para preservar as obras do acervo do Centro Cultural.</t>
  </si>
  <si>
    <t>Serviços. Eventos da "Semana Comemorativa do aniversário do Centro Cultural".</t>
  </si>
  <si>
    <t>Contratação de espetáculos, oficinas com instrutor(es) e/ou grupos artísticos que promovam interação (dinâmicas), entre outros, para o evento "Semana Comemorativa do aniversário do Centro Cultural 2026".</t>
  </si>
  <si>
    <t>Os eventos da Semana Comemorativa celebram o aniversário do Centro Cultural, fortalecendo sua identidade institucional e ampliando o acesso às atividades culturais.</t>
  </si>
  <si>
    <t>Serviço. Evento comemorativo para o dia das mães</t>
  </si>
  <si>
    <t>Contratação de espetáculo para o Evento comemorativo do dia das mães</t>
  </si>
  <si>
    <t>A contratação do espetáculo visa celebrar o Dia das Mães, promovendo valorização, integração e bem-estar dos servidores e seus familiares.</t>
  </si>
  <si>
    <t>Serviço. Evento comemorativo do dia das crianças – contação de histórias e oficinas de fabricação de instrumentos musicais.</t>
  </si>
  <si>
    <t>Contratação de Contador de histórias e oficinas com instrutor(es) para o evento comemorativo do dia das crianças</t>
  </si>
  <si>
    <t>O evento do Dia das Crianças, com contação de histórias e oficinas musicais, promove educação, cultura e lazer, fortalecendo a integração com a comunidade e valorizando o público infantil.</t>
  </si>
  <si>
    <t xml:space="preserve">Serviço. Sessões de Cinema comentado para crianças e jovens. Contratação de comentador e pagamento dos direitos autorais. </t>
  </si>
  <si>
    <t xml:space="preserve">Sessões de Cinema comentado para crianças e jovens. Contratação de comentador e pagamento dos direitos autorais. </t>
  </si>
  <si>
    <t>Busca-se promover, por meio das sessões de cinema comentado, formação cultural e crítica para crianças e jovens.</t>
  </si>
  <si>
    <t>Serviço. Espetáculo em comemoração ao dia do servidor.</t>
  </si>
  <si>
    <t xml:space="preserve">Contratação de espetáculo em comemoração ao dia do servidor público </t>
  </si>
  <si>
    <t>A contratação do espetáculo celebra o Dia do Servidor Público, promovendo valorização, integração e bem-estar dos servidores.</t>
  </si>
  <si>
    <t>Contratação da exposição de pintura "Narrativas Femininas". Coleção Fundação Clóvis Salgado - Instalações das artistas: Aretuza Moura, Arlinda Corrêa Lima, Fátima Pena, Fayga Ostrower, Yara Tupynambá, Lótus Lobo, Mabe Bethônico, Marina Nazareth, Juliana Gontijo, Márcia Xavier, Laura Belém, Júlia Panadés, Giulia Puntel e Carolina Botura. Contratação inclui Transporte, Seguro, Laudos, Higienização do acervo, Plotagem, Preparação de galeria, Montagem e desmontagem da exposição.</t>
  </si>
  <si>
    <t>Esta exposição selecionada para o primeiro semestre de 2026, reúne obras de mulheres artistas de diferentes criações e gerações, buscando transpassar emoções, sentimentos, lembranças, memórias, sonhos e desejos permeados por experiências, vivências, relações sociais e afetivas, relações com o corpo, transformações de paisagens, relações com a natureza, conflitos e estados de sítio.</t>
  </si>
  <si>
    <t>Contratação da exposição "Sou aquilo que se vê" - Coleção Fundação Clóvis Salgado. Com obras produzidas em desenho, pintura e fotografia, a mostra irá reunir retratos de autoria de diversos artistas como Ártemis, Chris Tigra, Cyro Almeida, Daniel Moreira, Gustavo Lacerda, Humberto Guimarães, Genesco Murta, Sérgio Nunes e Tiago Aguiar. Contratação inclui Transporte, Seguro, Laudos, Higienização do acervo, Plotagem, Preparação de galeria, Montagem e desmontagem da exposição.</t>
  </si>
  <si>
    <t>Esta exposição de quadros, prevista para os meses de outubro, novembro e dezembro de 2025, busca contribuir com a divulgação de artistas mineiros, além de fomentar a cultura e arte produzida na cidade, de forma a tornar sua apreciação acessível aos magistrados, servidores, terceirizados e à população em geral, promovendo a instituição sob um prisma social e cultural.</t>
  </si>
  <si>
    <t>exposição</t>
  </si>
  <si>
    <t>Serviços. Contratação de transportes para visita de alunos de escolas públicas do ensino infantil, fundamental e médio às exposições do Centro Cultural</t>
  </si>
  <si>
    <t>Contratação de transportes para visita de alunos de escolas públicas do ensino infantil, fundamental e médio às exposições do Centro Cultural</t>
  </si>
  <si>
    <t>A contratação de transporte possibilitará o acesso de alunos da rede pública às exposições do Centro Cultural, promovendo inclusão, formação cidadã e ampliação do repertório cultural dos alunos.</t>
  </si>
  <si>
    <t>4375</t>
  </si>
  <si>
    <t>15830</t>
  </si>
  <si>
    <t>22047</t>
  </si>
  <si>
    <t>13137</t>
  </si>
  <si>
    <t xml:space="preserve">Atualmente não há contrato vigente. Quanto às datas de aquisição, estas dependerão da demanda por prestação de trabalho voluntário no âmbito deste Tribunal. Considerando o reduzido quantitativo de voluntários e a ausência de empresas interessadas na contratação, o seguro vem sendo contratado individualmente pelo próprio segurado, com posterior reembolso pelo TRT-MG, nos termos da norma aplicável.
Ressalte-se que, caso haja aumento expressivo no número de trabalhadores voluntários, o TRT-MG promoverá nova tentativa de contratação de apólice de seguro coletivo. </t>
  </si>
  <si>
    <t>10924/2025</t>
  </si>
  <si>
    <t>Contrato n. 22SR022</t>
  </si>
  <si>
    <t>Contratação de empresa especializada para a prestação de serviços contínuos de recrutamento, seleção e gestão administrativa dos contratos de até 1.000 (mil) estagiários, no âmbito deste Tribunal.</t>
  </si>
  <si>
    <t>Será contratada empresa especializada para o fornecimento de licença anual de exibição de filmes com temática voltada ao desenvolvimento de pessoas, a fim de subsidiar ações de capacitação e aperfeiçoamento profissional promovidas pelo Tribunal.</t>
  </si>
  <si>
    <t>Serão contratados(as) palestrantes para a realização de palestras e oficinas vinculadas aos módulos do Programa de Preparação para Aposentadoria (PPA), com o objetivo de promover a reflexão, o planejamento e o desenvolvimento pessoal e profissional dos(as) servidores(as) participantes.</t>
  </si>
  <si>
    <t>Será contratada empresa para a criação, desenvolvimento e execução de campanhas institucionais com foco na prevenção e no enfrentamento do assédio moral, do assédio sexual e da discriminação, abrangendo a produção de materiais informativos, peças de comunicação e estratégias de sensibilização.</t>
  </si>
  <si>
    <t>Serão contratados(as) palestrantes para a realização de palestras e oficinas com foco na prevenção e no enfrentamento do assédio moral, do assédio sexual e da discriminação, em consonância com as diretrizes da Resolução CNJ nº 351/2020.</t>
  </si>
  <si>
    <t xml:space="preserve">4360/2023
</t>
  </si>
  <si>
    <t>Qualificar e sensibilizar as pessoas sobre atendimento, adaptação e legislação, que promova a acessibilidade e inclusão efetiva da pessoa com deficiência.</t>
  </si>
  <si>
    <t>No momento não temos como precisar ainda as datas da contratação. O valor inicial era de R$20.000,00, foi remanejado mais R$ 20.000,00 totalizando R$40.000,00.</t>
  </si>
  <si>
    <t>Não é possível mensurar alguns dados ainda, porque estão sendo elaborados indicadores pelo CNJ que podem mudar a obrigatoriedade da oferta deste serviço. Conversei com a Júlia da Sepeoc, e ela disse que no momento o Sigeo está sendo avaliado pelo CSJT e por isso está indisponível para incluir estes dados mas que podem ser enviados que serão incluídos posteriormente.</t>
  </si>
  <si>
    <t>Prestação de serviço continuado de recrutamento, seleção e gestão de contratos de estagiários.
Seleção e contratação de estagiários para atuarem preferencialmente nas unidades judiciárias deste Regional e ampliação do Programa de Estágio, a partir de julho/2026, de 812 para 1.000 estagiários por mês.</t>
  </si>
  <si>
    <t>Serviço de comunicação interna, para auxiliar na elaboração de conteúdos focados em atividades estratégicas do público interno, especialmente dos prestadores de serviços terceirizados deste TRT3.</t>
  </si>
  <si>
    <t>Serviço de análise, monitoramento e produção de conteúdos para as redes sociais deste TRT3, em conformidade com as interações e engajamentos obtidos a partir dos conteúdos publicados.</t>
  </si>
  <si>
    <t>Aquisição de câmeras fotográficas e lentes.</t>
  </si>
  <si>
    <t>Não há, atualmente, neste Regional, nenhuma política de comunicação específica para os terceirizados.</t>
  </si>
  <si>
    <t>Necessidade de avaliação do alcance e relevância dos posts deste Regional nas redes sociais.</t>
  </si>
  <si>
    <t>Os equipamentos de fotografia atualmente em uso estão defasados e necessitam urgentemente de modernização. As limitações dos equipamentos existentes impactam diretamente na qualidade e eficiência do nosso trabalho fotográfico. Além disso, os equipamentos desatualizados dificultam a adaptação às demandas crescentes por inovação e excelência na área de fotografia.</t>
  </si>
  <si>
    <t>Kit (câmera + lentes + flash)</t>
  </si>
  <si>
    <t>Item novo</t>
  </si>
  <si>
    <t>Contratação de serviços especializados para criação, desenvolvimento e execução de campanhas institucionais com foco na prevenção e no enfrentamento do assédio moral, do assédio sexual e da discriminação. As ações deverão abranger a produção de materiais informativos, peças de comunicação interna e externa e estratégias de sensibilização que promovam a cultura do respeito, da equidade e da integridade no ambiente de trabalho, em consonância com as diretrizes estabelecidas pela Resolução CNJ nº 351/2020.</t>
  </si>
  <si>
    <t>Necessidade de execução de campanhas institucionais de prevenção e enfrentamento ao assédio e à discriminação, em conformidade com a Resolução CNJ nº 351/2020, com vistas a promover a conscientização, fortalecer a cultura de respeito e integridade e garantir o alinhamento às diretrizes nacionais.</t>
  </si>
  <si>
    <t>Intuito de fortalecimento das atividades jurisdicionais e administrativas. Busca-se atender à crescente demanda por força de trabalho de apoio, promovendo maior celeridade processual e eficiência na prestação jurisdicional. Interesse em assegurar a continuidade e a regularidade do Programa, além de possibilitar a delegação de outras atribuições correlatas, evitando, assim, a interrupção dos serviços e garantindo suporte adequado às unidades do Tribunal.</t>
  </si>
  <si>
    <t>Secretaria de Inteligência e Polícia Judicial</t>
  </si>
  <si>
    <t>SINPJ</t>
  </si>
  <si>
    <t>e-PAD n. 41706/2023</t>
  </si>
  <si>
    <t>5380 - serviços de apoio administrativo</t>
  </si>
  <si>
    <t>O processo e-PAD n. 41706/2023 encontra-se em tramitação, ora na fase de julgamento das propostas do PE n. 21/2025.</t>
  </si>
  <si>
    <t>OE7 - IEAMGP
OE10 - Aprimorar a governança de TIC e a proteção de dados</t>
  </si>
  <si>
    <t>27278 - serviços de digitalização / indexação de documentos</t>
  </si>
  <si>
    <t>O prazo de fim da vigência (campo 23) poderá sofrer alteração, a depender das conclusões dos estudos preliminares. Trata-se de serviço de natureza continuada.</t>
  </si>
  <si>
    <t>10.013-2025</t>
  </si>
  <si>
    <t>01 - Acessos simultâneos à Plataforma Sollicita PRO e    2 – Orientações por escrito em licitações e contratos</t>
  </si>
  <si>
    <t>CATSER 2607 (acessos simultâneos à plataforma) e 795 (orientações por escrito)</t>
  </si>
  <si>
    <t>10.005-2025</t>
  </si>
  <si>
    <t>01 – Acessos simultâneos à plataforma Zênite Fácil e    2 – Orientação por escrito em licitações e contratos</t>
  </si>
  <si>
    <t>CATSER 26077 (software como serviço) e 795 (orientação técnica por escrito</t>
  </si>
  <si>
    <t>ARP 01/2025 – não houve formalização de contrato (vide PROAD  10.806/2025)</t>
  </si>
  <si>
    <t>Acessos simultâneos à ferramenta</t>
  </si>
  <si>
    <t>CATSER 16985</t>
  </si>
  <si>
    <t>1 item</t>
  </si>
  <si>
    <t>22SR012</t>
  </si>
  <si>
    <t>17998/25</t>
  </si>
  <si>
    <t>21SR008</t>
  </si>
  <si>
    <t>Considerando que o Contrato a ser celebrado com a ECT será unicamente para prestação dos serviços postais sob o regime de monopólio, optou-se, em conformidade com o Artigo 109 da Lei 14.133/21, pela vigência do ajuste por prazo indeterminado.</t>
  </si>
  <si>
    <t>ARP 38/2025</t>
  </si>
  <si>
    <t>ARP 60/2024</t>
  </si>
  <si>
    <t>DIVERSOS</t>
  </si>
  <si>
    <t>Item será objeto de COMPRA COMPARTILHADA conduzida pelo TRT3</t>
  </si>
  <si>
    <t>Telefone fixo.</t>
  </si>
  <si>
    <r>
      <t>Descrição do objeto alterado de "</t>
    </r>
    <r>
      <rPr>
        <i/>
        <sz val="11"/>
        <color theme="1"/>
        <rFont val="Calibri"/>
        <family val="2"/>
      </rPr>
      <t>Telefone fixo com fio</t>
    </r>
    <r>
      <rPr>
        <sz val="11"/>
        <color theme="1"/>
        <rFont val="Calibri"/>
        <family val="2"/>
      </rPr>
      <t>" (PCA preliminar) para "</t>
    </r>
    <r>
      <rPr>
        <i/>
        <sz val="11"/>
        <color theme="1"/>
        <rFont val="Calibri"/>
        <family val="2"/>
      </rPr>
      <t>Telefone fixo</t>
    </r>
    <r>
      <rPr>
        <sz val="11"/>
        <color theme="1"/>
        <rFont val="Calibri"/>
        <family val="2"/>
      </rPr>
      <t>" (PCA versão final)</t>
    </r>
  </si>
  <si>
    <t>A premiação visa a estimular a participação nos concursos de monografia realizados pela Biblioteca do TRT-MG e fomentar o desenvolvimento dos trabalhos acadêmicos nas temáticas afetas aos temas propostos em edital, relativos ao Direito do Trabalho e à prática jurídica.</t>
  </si>
  <si>
    <t>Apesar de se tratar de aquisição de produtos, sem previsão de registro de preços, a área informou datas de início e fim pretendidas do contrato. Porém, em contato telefônico com Carlos Antônio da SEIT, em 11/09/2025, ele informou que esses campos de datas podem ser deixados em branco.</t>
  </si>
  <si>
    <t>Aquisição de cabos para monitor de vídeo conexão DisplayPort para DVI (DisplayPort,  DVI e VGA são padrões técnicos dos cabos de conexão entre o monitor e o microcomputador).</t>
  </si>
  <si>
    <t>item único: cabo  DisplayPort para DVI</t>
  </si>
  <si>
    <t>Junção dos itens 8 e 10.</t>
  </si>
  <si>
    <t>manutenção</t>
  </si>
  <si>
    <t>12667/2025</t>
  </si>
  <si>
    <t>22R025</t>
  </si>
  <si>
    <t>Não há formalização de contrato para essa demanda. Apenas é gerado um empenho para  o atendimento pontual.</t>
  </si>
  <si>
    <t xml:space="preserve">Demanda sem data especificada. Só executada em caso de necessidade de manutenção corretiva de algum equipamento. </t>
  </si>
  <si>
    <t>22SR018</t>
  </si>
  <si>
    <t xml:space="preserve">CATSERV 20869; CATMAT (peças) 443826, 443830, 443845, 466812. </t>
  </si>
  <si>
    <t>4º Aditamento de contrato vigente 22SR018. TERCEIRO TERMO ADITIVO - 25TA016 - AO
CONTRATO 22SR018</t>
  </si>
  <si>
    <t>Material odontológico necessário para atendimentos da Seção de Assistência Odontológica (auditorias, urgências, odontopediatria).</t>
  </si>
  <si>
    <t xml:space="preserve">453771 (PEÇAS) CATSER 16055 </t>
  </si>
  <si>
    <t>Novo contrato considerando a aquisição de equipamentos novos em 2026.</t>
  </si>
  <si>
    <t>5568; 8818; 5908; 12572;30281</t>
  </si>
  <si>
    <t>11,13, e 14</t>
  </si>
  <si>
    <t>Favor alterar a descrição no SIGEO: Aquisição. EPIs para utilização em diversos setores do TRT3. ITEM PCA 11. Nova contratação. 
Não existe contrato neste tipo de demanda.</t>
  </si>
  <si>
    <t>Não existe contrato neste tipo de demanda.</t>
  </si>
  <si>
    <t>Exemplo de materiais: Resinas odontológicas, selantes odontológicos, anestésico tópico odontológico, anestésico odontológico injetável, água destilada, taças de borracha para polimento, dentre outros. CATMAT se refere a 1 item. Valor de 2025 não foi utilizado, ver a possibilidade de utilizar em 2026.</t>
  </si>
  <si>
    <t>Exemplo de materiais: Caixas de luvas, pacotes de gazes, litros de álcool 70%.</t>
  </si>
  <si>
    <t>Exemplo de eventos em que essas palestras são contratadas: Semana do Servidor, Comemoração ao dia da Mulher, etc.</t>
  </si>
  <si>
    <t>Exemplo de eventos em que esses serviços são contratadas: Semana do Servidor, Comemoração ao dia da Mulher, etc.</t>
  </si>
  <si>
    <t>615327; 453772; 485930;615384; 428265; 617878; 454583; 456410; 441983; 429435</t>
  </si>
  <si>
    <t>ITEM NOVO</t>
  </si>
  <si>
    <t>10040/2024</t>
  </si>
  <si>
    <t>A definir em 2025</t>
  </si>
  <si>
    <t>A definir</t>
  </si>
  <si>
    <t>Item transferido da SES para a SEJ, que será a área requisitante. Era o item 17 da SES.</t>
  </si>
  <si>
    <t>Item transferido da SINPI para a SEJ, que será a área requisitante. Era o item 18 as SINPI.</t>
  </si>
  <si>
    <t>35.1</t>
  </si>
  <si>
    <t>35.2</t>
  </si>
  <si>
    <t>35.3</t>
  </si>
  <si>
    <t>35.4</t>
  </si>
  <si>
    <t>35.5</t>
  </si>
  <si>
    <t>35.6</t>
  </si>
  <si>
    <t>35.7</t>
  </si>
  <si>
    <t>35.8</t>
  </si>
  <si>
    <t>35.9</t>
  </si>
  <si>
    <t>35.10</t>
  </si>
  <si>
    <t>36.1</t>
  </si>
  <si>
    <t>36.2</t>
  </si>
  <si>
    <t>Suporte</t>
  </si>
  <si>
    <t>Para acesso seguro a áreas elevadas, na montagem de exposições.</t>
  </si>
  <si>
    <t>escada</t>
  </si>
  <si>
    <t>arame</t>
  </si>
  <si>
    <t>alicate</t>
  </si>
  <si>
    <t>martelo</t>
  </si>
  <si>
    <t>kit (furadeira/parafusadeira)</t>
  </si>
  <si>
    <t>Grampeador</t>
  </si>
  <si>
    <t>Para fixar objetos como faixas e banners nas exposições.</t>
  </si>
  <si>
    <t>Fita</t>
  </si>
  <si>
    <t>Kg</t>
  </si>
  <si>
    <t>Item para manuseio de acervo fotográfico do Centro de Memória/Escola Judicial, com o fim de catalogação e pesquisa.</t>
  </si>
  <si>
    <t>caixa</t>
  </si>
  <si>
    <t>OE1-Fortalecer a Comunicação e as Parcerias Institucionais</t>
  </si>
  <si>
    <t>Item novo. Remanejamento do PCA 2025 para o PCA 2026.</t>
  </si>
  <si>
    <t>Item novo. Remanejamento do PCA 2025 para o PCA 2026, se necessário.</t>
  </si>
  <si>
    <t>Assinatura anual de acesso a Sistema de Gestão de Normas e Documentos Regulatórios ABNT e ANM.</t>
  </si>
  <si>
    <t>22SR016</t>
  </si>
  <si>
    <t>22SR009</t>
  </si>
  <si>
    <t>23SR035</t>
  </si>
  <si>
    <t>22SR010</t>
  </si>
  <si>
    <t>3, 5</t>
  </si>
  <si>
    <t>23SR010</t>
  </si>
  <si>
    <t>01/04/206</t>
  </si>
  <si>
    <t>8, 9</t>
  </si>
  <si>
    <t>23SR007</t>
  </si>
  <si>
    <t>22SR061</t>
  </si>
  <si>
    <t>22SR059</t>
  </si>
  <si>
    <t>22SR060</t>
  </si>
  <si>
    <t>22SR064</t>
  </si>
  <si>
    <t>21SR056</t>
  </si>
  <si>
    <t>23SR012</t>
  </si>
  <si>
    <t>16, 17</t>
  </si>
  <si>
    <t>23SR015</t>
  </si>
  <si>
    <t>18, 19, 20, 21, 22, 23, 24 e 25</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</si>
  <si>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8.</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</si>
  <si>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1.</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</si>
  <si>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2.</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</si>
  <si>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3.</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</si>
  <si>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4.</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</si>
  <si>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5.</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</si>
  <si>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6.</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</si>
  <si>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7.</t>
  </si>
  <si>
    <t>21LI001</t>
  </si>
  <si>
    <t>6394/2024</t>
  </si>
  <si>
    <t>21LI002</t>
  </si>
  <si>
    <t>21LI004</t>
  </si>
  <si>
    <t>17LI001</t>
  </si>
  <si>
    <t>22291/2025</t>
  </si>
  <si>
    <t>ITEM NOVO. Serviços. Reforma para implantação do Projeto de Prevenção e Combate a Incêndio em Formiga - MG.  Nova Contratação.</t>
  </si>
  <si>
    <t>ITEM NOVO. Serviços. Projetos complementares para RETROFIT do imóvel localizado na Rua Goitacazes, 1475, Belo Horizonte. Nova contratação.</t>
  </si>
  <si>
    <t>ITEM NOVO. Serviços. Auxílio à fiscalização de projetos complementares para RETROFIT do imóvel localizado na Rua Goitacazes, 1475, Belo Horizonte. Nova contratação.</t>
  </si>
  <si>
    <t xml:space="preserve">ITEM NOVO. Prestação de serviços por empreitada global para adaptação, reforma, restauração, ampliação e construção do Anexo ao Fórum da Justiça do Trabalho de Belo Horizonte (Quarteirão 20 – Q20). </t>
  </si>
  <si>
    <t xml:space="preserve">ITEM NOVO. Prestação de serviços de elaboração de projeto para fins de regularização das edificações de propriedade do contratante junto à Subsecretaria de Regulação Urbana (SUREG) da Prefeitura Municipal de Belo Horizonte, e de obtenção de certidão de baixa de construção (habite-se) da obra localizada no Quarteirão 20 – Q20. </t>
  </si>
  <si>
    <t>ITEM NOVO. Contratação de laudo de avaliação da estrutura para instalação de elevador em Barbacena e São João Del Rei. Nova contratação</t>
  </si>
  <si>
    <t>ITEM NOVO. Chamamento público para prospecção de imóvel para abrigar a nova sede da Justiça do Trabalho de Sabará - MG.</t>
  </si>
  <si>
    <t>Implantação do Projeto de Prevenção e Combate a Incêndio em Formiga - MG</t>
  </si>
  <si>
    <t>Elaboração de projetos para para RETROFIT do imóvel localizado na Rua Goitacazes, 1475, Belo Horizonte</t>
  </si>
  <si>
    <t>Auxílio técnico à fiscalização e recebimento de projetos para para RETROFIT do imóvel localizado na Rua Goitacazes, 1475, Belo Horizonte</t>
  </si>
  <si>
    <t xml:space="preserve">Prestação de serviços por empreitada global para adaptação, reforma, restauração, ampliação e construção do Anexo ao Fórum da Justiça do Trabalho de Belo Horizonte (Quarteirão 20 – Q20). </t>
  </si>
  <si>
    <t xml:space="preserve">Prestação de serviços de elaboração de projeto para fins de regularização das edificações de propriedade do contratante junto à Subsecretaria de Regulação Urbana (SUREG) da Prefeitura Municipal de Belo Horizonte, e de obtenção de certidão de baixa de construção (habite-se) da obra localizada no Quarteirão 20 – Q20. </t>
  </si>
  <si>
    <t>Contratação de laudo de avaliação da estrutura para instalação de elevador em Barbacena e São João Del Rei.</t>
  </si>
  <si>
    <t>Chamamento público para prospecção de imóvel para abrigar a nova sede da Justiça do Trabalho de Sabará - MG.</t>
  </si>
  <si>
    <t>Garantir a segurança da edificação</t>
  </si>
  <si>
    <t>Necessidade de elaborar projetos para viabilizar  contratação da reforma. Projeto estratégico GOITAMO PROJ25001</t>
  </si>
  <si>
    <t>Necessidade acompanhar e fiscalizar a elaboração de projetos para viabilizar  contratação da reforma. Projeto estratégico GOITAMO PROJ25001</t>
  </si>
  <si>
    <t>Necessidade de manter a vigência do contrato para a conclusão do processo de regularização e emissão do habite-se, a cargo de empresa contratada pelo TRT, e emissão do Termo de Recebimento do contrato Definitivo.</t>
  </si>
  <si>
    <t xml:space="preserve">Necessidade de manter a vigência do contrato para a conclusão do processo de regularização e emissão do habite-se. </t>
  </si>
  <si>
    <t>Avaliar a estrutura de obras não concluídas  para subsidiar a contratação da conclusão.</t>
  </si>
  <si>
    <t>Atender à necessidade de disponibilizar nova sede para a Vara do Trabalho, em decorrência de limitações de acessibilidade da sede atual.</t>
  </si>
  <si>
    <t>15SR039</t>
  </si>
  <si>
    <t>10004/2024</t>
  </si>
  <si>
    <t>laudos</t>
  </si>
  <si>
    <t>Chamamento</t>
  </si>
  <si>
    <t>ITEM NOVO. Serviço de Manutenção Predial preventiva e corretiva, reforma e serviços comuns de engenharia em imóveis, de empreitada por preço unitário, sem cessão exclusiva de mão de obra, por demanda, com priorização das manutenções preventivas. Em substituição ao Contrato 23SR004. Região de Montes Claros. 3S Construções Ltda.</t>
  </si>
  <si>
    <t xml:space="preserve">ITEM NOVO. Serviço de Manutenção Predial preventiva e corretiva, reforma e serviços comuns de engenharia em imóveis, de empreitada por preço unitário, sem cessão exclusiva de mão de obra, por demanda, com priorização das manutenções preventivas. Em substituição ao Contrato 23SR045. Região de Gov. Valadares. Ambiental Edificações e Serviços Ltda.  </t>
  </si>
  <si>
    <t xml:space="preserve">ITEM NOVO. Serviço de Manutenção Predial preventiva e corretiva, reforma e serviços comuns de engenharia em imóveis, de empreitada por preço unitário, sem cessão exclusiva de mão de obra, por demanda, com priorização das manutenções preventivas. Em substituição ao Contrato 21SR037. Região de Uberlândia. Construtora Soluminar Service Ltda. </t>
  </si>
  <si>
    <t xml:space="preserve">ITEM NOVO. Serviço de Manutenção Predial preventiva e corretiva, reforma e serviços comuns de engenharia em imóveis, de empreitada por preço unitário, sem cessão exclusiva de mão de obra, por demanda, com priorização das manutenções preventivas. Em substituição ao Contrato 23SR044. Região de Varginha. Ambiental Edificações e Serviços Ltda.  </t>
  </si>
  <si>
    <t xml:space="preserve">ITEM NOVO. Serviço de Manutenção Predial preventiva e corretiva, reforma e serviços comuns de engenharia em imóveis, de empreitada por preço unitário, sem cessão exclusiva de mão de obra, por demanda, com priorização das manutenções preventivas. Em substituição ao Contrato 21SR048. Região de Juiz de Fora. Scallberi Construções Ltda.  </t>
  </si>
  <si>
    <t xml:space="preserve">ITEM NOVO. Serviço de Manutenção Predial preventiva e corretiva, reforma e serviços comuns de engenharia em imóveis, de empreitada por preço unitário, sem cessão exclusiva de mão de obra, por demanda, com priorização das manutenções preventivas. Em substituição ao Contrato 23SR050. Região de BH 2ª Instância. Cledenir Energetti Construtora Ltda.  </t>
  </si>
  <si>
    <t xml:space="preserve">ITEM NOVO. Serviço de Manutenção Predial preventiva e corretiva, reforma e serviços comuns de engenharia em imóveis, de empreitada por preço unitário, sem cessão exclusiva de mão de obra, por demanda, com priorização das manutenções preventivas. Em substituição ao Contrato 23SR057. Região de GBH 1ª Instância. Ambiental Edificações e Serviços Ltda.  </t>
  </si>
  <si>
    <t xml:space="preserve">ITEM NOVO. Serviço de Manutenção Predial preventiva e corretiva, reforma e serviços comuns de engenharia em imóveis, de empreitada por preço unitário, sem cessão exclusiva de mão de obra, por demanda, com priorização das manutenções preventivas. Em substituição ao Contrato 23SR058. Região Central Minas. Ambiental Edificações e Serviços Ltda.  </t>
  </si>
  <si>
    <t>Para esta rubrica BRINDES, faremos a renovação da vigência das diversas atas celebradas do Pregão 16/2025, conforme demanda das unidades.
Itens DG/NAPI: devido à definição tardia do valor do repasse e das diretrizes para sua utilização pelo TST, não é possível, no momento da elaboração do PCA, especificar detalhadamente todos os itens a serem contratados nem os quantitativos exatos.</t>
  </si>
  <si>
    <t>10-030-2025</t>
  </si>
  <si>
    <t>25T017</t>
  </si>
  <si>
    <t>14984/2025</t>
  </si>
  <si>
    <t>10032/2024</t>
  </si>
  <si>
    <t>10-021-2025</t>
  </si>
  <si>
    <t>25TA034</t>
  </si>
  <si>
    <t>20029/2023</t>
  </si>
  <si>
    <t>20001/2024</t>
  </si>
  <si>
    <t>20014/2025</t>
  </si>
  <si>
    <t>10025/2024</t>
  </si>
  <si>
    <t>10012/2025</t>
  </si>
  <si>
    <t>Aguardar resposta da Solange.
Resposta Solange: não é possível alterar a data de início da tramitação, em função da necessidade de cálculo dos custos não renováveis.
Alterar quantidade/unidade, conforme PCA/2025 (em vermelho)?</t>
  </si>
  <si>
    <t>22SR062</t>
  </si>
  <si>
    <t>23SR001</t>
  </si>
  <si>
    <t>8676/2025</t>
  </si>
  <si>
    <t>31/09/2025</t>
  </si>
  <si>
    <t>31/09/2026</t>
  </si>
  <si>
    <t>31/09/2027</t>
  </si>
  <si>
    <t>Nova licitação que irá substituir o contrato emergencial 10031/2025, ainda não assinado, com previsão para setembro/2025 (PROAD 8676/2025)
Valor  estimado, conforme doc. 133, p. 2, do PROAD 8676/2025 
Alterar quantidade/unidade, conforme PCA/2025 (em vermelho)?</t>
  </si>
  <si>
    <t>* Alterada a quantidade de postos, de 50 para 28 (16/09/2025)
* A descrição do objeto, como está no PCA/2025, pode ser melhorada?
* Alterar quantidade/unidade, conforme PCA/2025 (em vermelho)?</t>
  </si>
  <si>
    <t>22SR008</t>
  </si>
  <si>
    <t>10035/2024</t>
  </si>
  <si>
    <t>10037/2024</t>
  </si>
  <si>
    <t>A SEGEST está propondo nova contratação e a expectativa é de que a licitação seja concluida em dezembro de 2025</t>
  </si>
  <si>
    <t>22SR050</t>
  </si>
  <si>
    <t>22SR054</t>
  </si>
  <si>
    <r>
      <t xml:space="preserve">Serviços. Comunicação social (Plenárias e TV). ITEM PCA 54. Contratação Original. 22SR057. V06/12/2025.
</t>
    </r>
    <r>
      <rPr>
        <sz val="9"/>
        <color rgb="FFFF0000"/>
        <rFont val="Calibri"/>
        <family val="2"/>
      </rPr>
      <t xml:space="preserve">Itens 23 e 24 com descrições bem semelhantes. Qual a diferença entre eles?
Solange (caderno, 13/05): Contrato atual e o seguinte. Posso juntar os itens e somar os valores. 
</t>
    </r>
    <r>
      <rPr>
        <b/>
        <sz val="9"/>
        <color rgb="FFFF0000"/>
        <rFont val="Calibri"/>
        <family val="2"/>
      </rPr>
      <t>ENTÃO, EXCLUÍ ITEM 24 E SOMEI SEU VALOR AO 23.</t>
    </r>
  </si>
  <si>
    <t>ITEM NOVO. Serviços de comunicação social (Plenárias e TV)</t>
  </si>
  <si>
    <t>22SR057</t>
  </si>
  <si>
    <t>Contratação de empresa especializada em prestação de serviços de bombeiro civil profissional. Contrato 1.</t>
  </si>
  <si>
    <t>Contratação de empresa especializada em prestação de serviços de bombeiro civil profissional. Contrato 2.</t>
  </si>
  <si>
    <t>10030/2024</t>
  </si>
  <si>
    <t>10032/2025</t>
  </si>
  <si>
    <t>Chamamento público</t>
  </si>
  <si>
    <t>ARP 21/2025</t>
  </si>
  <si>
    <t>Informações dos campos 11 a 23 corrigidas por Maria Carolina via whatsapp em 16/09/2025, após conversa com Renata.</t>
  </si>
  <si>
    <t>Aluguel de estande de tiro, através da filiação dos Agentes da Polícia Judicial a Clube de Tiro, para treinamento periódico e permanente do uso de armas de fogo, necessário ao cumprimento das suas atribuições institucionais, de modo a garantir a autonomia do Poder Judiciário e proteger a vida das autoridades judiciárias, dos servidores, dos advogados e das partes, bem como zelar pela guarda das instalações físicas e do patrimônio público do Tribunal Regional do Trabalho da 3ª Região.</t>
  </si>
  <si>
    <t>* Alterar quantidade/unidade, conforme PCA/2025 (em vermelho)?
Após o envio da 3ª planilha e, permanecendo em branco o campo de alinhamento com o PLS, eu mesma (R) os preenchi, no último dia pra envio ao CPLS.
Nova contratação: PROAD 24526/2025</t>
  </si>
  <si>
    <t>* Alterar unidade, conforme PCA/2025 (em vermelho)?
* Alterar a prioridade para alta, conforme PCA/2025 (em vermelho)?
Nova contratação: PROAD 24526/2025</t>
  </si>
  <si>
    <t>25310/2025</t>
  </si>
  <si>
    <t>Trata-se de recursos financeiros que viabilizam as atividades essenciais da Escola Judicial e, na ausência destes, há um grande risco de surgirem prejuízos institucionais causados pela não capacitação de magistrados e servidores, além dos descumprimento de normas de órgãos superiores que determinam capacitações obrigatórias.</t>
  </si>
  <si>
    <t xml:space="preserve">Atualizar conhecimentos em cumprimento aos protocolos técnicos que preveem capacitação de pessoal no atendimento de emergências cardiovasculares extra-hospitalares e suporte básico à vida em ambiente extra-hospitalar. </t>
  </si>
  <si>
    <t>O salão de eventos do Centro cultural enfrenta dificuldades de visibilidade para espectadores nas áreas traseiras devido ao seu comprimento. A aquisição de palco praticável permitirá ajustar a altura e posição do palco conforme a demanda, melhorando a visibilidade e a experiência para todos os espectadores. Além disso, a flexibilidade do palco móvel otimizará o espaço e adaptará os eventos de forma mais eficiente.</t>
  </si>
  <si>
    <t>Calibração</t>
  </si>
  <si>
    <t>01/08/2026 (sem contrato, será por dispensa de licitação)</t>
  </si>
  <si>
    <t>(sem contrato, será por dispensa de licitação)</t>
  </si>
  <si>
    <t>CATSER: 14427</t>
  </si>
  <si>
    <t>Divisão do valor estimado da contratação</t>
  </si>
  <si>
    <t>CECULT: 5.000,00;
SEGEST: 406.453,70.</t>
  </si>
  <si>
    <t>PLANO DE CONTRATAÇÕES ANUAL (PCA) - 2026 - VERSÃO FINAL</t>
  </si>
  <si>
    <t>Ensinar, de forma lúdica, aos alunos da rede infantil de ensino, sobre a legislação trabalhista e o combate ao trabalho infantil.</t>
  </si>
  <si>
    <t>Necessário para suportar a tela interativa que comporá o ponto de acesso à linha do tempo do TRT na Escola Judicial.</t>
  </si>
  <si>
    <t>22 e 23</t>
  </si>
  <si>
    <t>ARP de terceiros (TRT-4) que deve ser homologada até outubro/25. A coluna M diverge da N (campos 13 e 14), pois foi atualizado o quantitativo (2025:1000 | 2026: 1250) e aplicado o percentual de 5,6%, conforme OFÍCIO N. DOF/005/2025.</t>
  </si>
  <si>
    <t>35.11</t>
  </si>
  <si>
    <t xml:space="preserve">Disponibilizar as ferramentas adequadas para que os próprios servidores da área possam montar as exposições. </t>
  </si>
  <si>
    <t xml:space="preserve">Escada Plataforma “Trepadeira” 2,50m </t>
  </si>
  <si>
    <t>Arame Galvanizado 0,89mm (aprox. 20kg)</t>
  </si>
  <si>
    <t>Alicate Universal 8” (200mm)</t>
  </si>
  <si>
    <t xml:space="preserve">Alicate de Bico Meio Cana-reto 6” (150mm) </t>
  </si>
  <si>
    <t>Alicate de Corte 6” (150mm)</t>
  </si>
  <si>
    <t xml:space="preserve">Martelo Unha Cabeça (27mm) </t>
  </si>
  <si>
    <t>Kit Furadeira/Parafusadeira</t>
  </si>
  <si>
    <t>Grampeador Tapeceiro</t>
  </si>
  <si>
    <t>Fita Dupla face 24mm (20 metros)</t>
  </si>
  <si>
    <t>Pregos (1kg)</t>
  </si>
  <si>
    <t xml:space="preserve">Kit Parafusos e Buchas </t>
  </si>
  <si>
    <t>Por ser versátil e resistente à corrosão, será utilizado para prender banners e objetos de exposições.</t>
  </si>
  <si>
    <t>Para segurar, prender e modelar os arames utilizados nas exposições.</t>
  </si>
  <si>
    <t>Para dobras e torções de itens de exposições temporárias, especialmente em locais de difícil acesso.</t>
  </si>
  <si>
    <t>Para cortar fios e arames das exposições com eficiência.</t>
  </si>
  <si>
    <t>Para pregar e remover pregos, bem como ajustar pés de madeira nos biombos das exposições.</t>
  </si>
  <si>
    <t>Para criar buracos em diferentes materiais, como madeira, metal e plástico, além de apertar e soltar parafusos nas exposições.</t>
  </si>
  <si>
    <t>Para fixar tecidos, couro ou outros materiais em estruturas de móveis, como em biombos nas exposições.</t>
  </si>
  <si>
    <t>Fixadores metálicos para objetos mais pesados, como os de madeira, em exposições.</t>
  </si>
  <si>
    <t>Para unir dois ou mais materiais, promovendo uma boa fixação nas exposições.</t>
  </si>
  <si>
    <t>Kit (Parafuso/ bucha)</t>
  </si>
  <si>
    <t>36.3</t>
  </si>
  <si>
    <t>Películas de PVC.</t>
  </si>
  <si>
    <t>Jaquetas de poliéster.</t>
  </si>
  <si>
    <t>Luvas de tecido.</t>
  </si>
  <si>
    <t>O artigo 32 da resolução CSJT 315/21 estabelece que os Agentes da Polícia Judicial portem no mínimo 2 instrumentos de menor potencial ofensivo. Atualmente, a Secretaria de Inteligência e Polícia Judicial (SINPJ) possui apenas 15 unidades dessas armas e são 62 APJs.</t>
  </si>
  <si>
    <t>Informação da SGPCA na Planilha Controle do PCA 2025, item 164: "18/08/2025 - Informação da área: No que diz respeito ao item 164, o sistema de monitoramento individual, dispositivo eletrônico de emergência portátil, a licitação foi fracassada. Estamos aguardando a homologação do fracasso da referida licitação para realizar a contratação direta. O processo se encontra na AJLC".</t>
  </si>
  <si>
    <t>Garantir maior segurança dos usuários dos veículos oficiais do Regional, com a definição prévia de rotas e acompanhamento dos trajetos pela Central de Pronta Resposta (SINPJ).</t>
  </si>
  <si>
    <t>11 - Inicialmente esta aquisição será através do pregão eletrônico, mas poderá ser uma adesão de Ata de Registro de Preço se durante o ETP for identificada alguma que seja vantajosa;
12 - Somente durante o ETP  saberemos se faremos um registro de preços;
25 - Não encontramos um código CatMat correspondente. Diante disso, localizamos um CatMat que foi o mais próximo do objeto que iremos adquirir.</t>
  </si>
  <si>
    <t>ASCER: 62.000,00;
CECULT: 26.640,00.</t>
  </si>
  <si>
    <r>
      <t>Aquisição de palco de madeira em módulos praticáveis.</t>
    </r>
    <r>
      <rPr>
        <strike/>
        <sz val="11"/>
        <color rgb="FF000000"/>
        <rFont val="Calibri"/>
        <family val="2"/>
      </rPr>
      <t/>
    </r>
  </si>
  <si>
    <t>31/11/2026</t>
  </si>
  <si>
    <t>31/11/2027</t>
  </si>
  <si>
    <t>Verificar CATSER chamamento Fórum BH. Alterei a unidade para imóvel e zerei o valor. O chamamento não irá gerar contrato, por isso não existem valores para colunas Y e Z</t>
  </si>
  <si>
    <t>A contratação para prestação de serviços de prevenção e combate a incêndio e pânico e prestação de primeiros socorros, com base na alocação de postos de bombeiro civil, justifica-se pela necessidade de prover a segurança preventiva e ostensiva no combate a incêndio e abandono de área e de prestação de atendimentos de primeiros socorros aos magistrados, servidores, estagiários, terceirizados, visitantes e jurisdicionados, incrementando a segurança nos edifícios que abrigam as Unidades deste Tribunal.</t>
  </si>
  <si>
    <t>Para atendimento à Lei 13.146/2015 (Estatuto da Pessoa com Deficiência), em especial ao inciso I (acessibilidade) do artigo 3º. Para tornar ainda mais acessível, especialmente para pessoas com deficiência visual, a exposição permanente "Trabalho e Cidadania", localizada no térreo do edifício-Sede do TRT3, valorizando, dessa forma, a Política de Acessibilidade e Inclusão de Pessoas com Deficiência nos órgãos do Poder Judiciário.</t>
  </si>
  <si>
    <t>Equipamentos e material permanente de uso geral no TRT por múltiplos setores, com características padronizadas e recorrentes.</t>
  </si>
  <si>
    <t>Material de consumo de uso geral no TRT por múltiplos setores, com características padronizadas e recorrentes.</t>
  </si>
  <si>
    <t>OE4 - IADA</t>
  </si>
  <si>
    <t>OE10 – Índice de Avaliação do IGOVTIC-Jud</t>
  </si>
  <si>
    <t>OE8 - Aperfeiçoar a gestão orçamentária e financeira</t>
  </si>
  <si>
    <t>8.16. Aquisições e Contratações</t>
  </si>
  <si>
    <t>8.17. Qualidade de Vida</t>
  </si>
  <si>
    <t>8.16 Aquisições e contratações</t>
  </si>
  <si>
    <t xml:space="preserve">                                     8.16. Aquisições e Contratações</t>
  </si>
  <si>
    <t xml:space="preserve">8.4. Água Envasada Embalagem Plástica.8.16. Aquisições e Contratações </t>
  </si>
  <si>
    <t>8.11. Vigilância</t>
  </si>
  <si>
    <t>8.10. Limpeza
8.16. Aquisições e Contratações</t>
  </si>
  <si>
    <t>8.9. Limpeza
8.16. Aquisições e Contratações</t>
  </si>
  <si>
    <t>8.13. Veículos. 8.16. Aquisições e Contratações</t>
  </si>
  <si>
    <t>8.12. Telefonia. 8.16. Aquisições e Contratações</t>
  </si>
  <si>
    <t>. 8.16. Aquisições e Contratações</t>
  </si>
  <si>
    <t>8.16. Aquisições e Contratações. 8.17. Qualidade de vida</t>
  </si>
  <si>
    <t>8.16. Aquisições e Contratações 8.19. Equidade e diversidade</t>
  </si>
  <si>
    <t xml:space="preserve">8.16. Aquisições e Contratações </t>
  </si>
  <si>
    <t>Atender demandas de diversas áreas, para divulgação dos programas ao público-alvo.</t>
  </si>
  <si>
    <t>8.9. Reformas e construções. 8.16. Aquisições e Contratações</t>
  </si>
  <si>
    <t xml:space="preserve"> 8.16. Aquisições e Contratações</t>
  </si>
  <si>
    <t>8.8. Gestão de Resíduos</t>
  </si>
  <si>
    <t>8.16. Aquisições e Contratações. 8+17. Qualidade de vida</t>
  </si>
  <si>
    <t>8.11. Vigilância. 8.16. Aquisições e Contratações</t>
  </si>
  <si>
    <t>8.13. Veículos</t>
  </si>
  <si>
    <t>Item</t>
  </si>
  <si>
    <t>Locação de imóvel situado na Rua Minas Nova, nº 220-A, para abrigar  o Fórum da Justiça do Trabalho de Nanuque - MG.</t>
  </si>
  <si>
    <t>22SR007</t>
  </si>
  <si>
    <t>29546/2025</t>
  </si>
  <si>
    <t>Área de alocação do orçamento</t>
  </si>
  <si>
    <t>Item desmembrado em subitem?
Se sim, marque com um X os subitens.</t>
  </si>
  <si>
    <r>
      <t xml:space="preserve">Na reunião do CPLS, Gustavo / SEGPRE pediu para mudar a prioridade de média para alta.
* Prorrogação contratual. Vigência do contrato 23SR012: 01/05/2023 a 30/04/2026.
* Clausula de vigência: "A vigência do presente contrato será de 36 (trinta e seis) meses...  podendo ser prorrogado, por interesse do CONTRATANTE, por períodos </t>
    </r>
    <r>
      <rPr>
        <sz val="11"/>
        <color rgb="FFFF0000"/>
        <rFont val="Calibri"/>
        <family val="2"/>
      </rPr>
      <t>iguais e sucessivos, limitado a sua duração a 60 (sessenta) meses</t>
    </r>
    <r>
      <rPr>
        <sz val="11"/>
        <color theme="1"/>
        <rFont val="Calibri"/>
        <family val="2"/>
      </rPr>
      <t>..."</t>
    </r>
  </si>
  <si>
    <t>Durante a reunião do CPLS, em 10/10, Drª Cristiana ligou para o Carlos e ele autorizou a mudança de veículos elétricos para veículos híbridos.</t>
  </si>
  <si>
    <t>Aquisição de vans e veículos sedãs híbridos.</t>
  </si>
  <si>
    <t>Áreas demandantes</t>
  </si>
  <si>
    <t>ASCER, CECULT</t>
  </si>
  <si>
    <t>ASCER: 10.000,00;
CECULT: 5.840,00;
DG / APCE: 100.000,00.</t>
  </si>
  <si>
    <t>ASCER, CECULT e outras</t>
  </si>
  <si>
    <t xml:space="preserve">Aquisição de utensílios para tratamento de acervo fotográfico </t>
  </si>
  <si>
    <t>Ferramentas para Montagem de Exposições Temporárias</t>
  </si>
  <si>
    <t>Suporte para tela interativa</t>
  </si>
  <si>
    <t>Serviço de locução de textos</t>
  </si>
  <si>
    <t>Serviço de implantação de pisos por elemento - piso direcional (pisos em relevo, que transmitem informações táteis a pessoas com deficiência visual).</t>
  </si>
  <si>
    <r>
      <t xml:space="preserve">Contrato 22SR007, CLÁUSULA DÉCIMA: "O presente terá vigência de 12 (doze) meses, a partir da data da sua assinatura, podendo, por interesse da Administração, ser prorrogado por períodos iguais e sucessivos, limitada sua duração a 60 (sessenta) meses, nos termos do inciso II do art. 57, da Lei n. ° 8.666/1993".
O 3º Termo Aditivo vence em 22/02/2026. </t>
    </r>
    <r>
      <rPr>
        <sz val="11"/>
        <color rgb="FFFF0000"/>
        <rFont val="Calibri"/>
        <family val="2"/>
      </rPr>
      <t>ALTERAR O VALOR PARA R$ 6.002,16? Doc. PROAD 29546-2025-1. Alterei; valor inicial era R$5.942,00.</t>
    </r>
  </si>
  <si>
    <t>Ver c/ André / DIGCC e retornar à Amanda: O item 1 do CECULT no PCA 2026, "Manutenção da exposição "A democratização do retrato fotográfico através da CLT"", é para 2 anos mesmo? Em qtde e unidade, consta 24 meses. R: Conversei com o André / DIGCC. Ele disse que a AJLC é que verifica isso. Várias contratações rotineiras por IL são feitas anualmente; entram todo ano no PCA. Vamos manter como está a do item 1 do CECULT, por 24 meses, e sugerimos que vocês verifiquem com a AJLC, oportunamente, se é possível fazer por 2 anos.
CECULT: O que se entende por manutenção dessa exposição? Vão ser adquiridos os quadros excluídos do PCA25 (item 12)?
- Qtde e unidade constavam: 12 / mês. Apaguei, por não fazer sentido, para a unidade preencher.</t>
  </si>
  <si>
    <t>8A. Valor a ser desembolsado em 2026</t>
  </si>
  <si>
    <t>Verbalizar aspectos visuais, em eventos no Tribunal, para pessoas que não enxergam, a fim de promover sua efetiva inclusão no ambiente, conforme determinado pelas Resoluções 401/21 do CNJ e 386/24 do CSJT.
Para atendimento à Lei 13.146/2015 (Estatuto da Pessoa com Deficiência), em especial ao inciso I (acessibilidade) do artigo 3º, tornando ainda mais acessível, especialmente para pessoas com deficiência visual, a exposição, localizada no térreo do edifício-Sede do TRT3, valorizando, dessa forma, a Política de Acessibilidade e Inclusão de Pessoas com Deficiência nos órgãos do Poder Judiciário.</t>
  </si>
  <si>
    <t>OE2 - IDS
OE1-Fortalecer a Comunicação e as Parcerias Institucionais</t>
  </si>
  <si>
    <t>8.17. Qualidade de Vida
8.16. Aquisições e Contratações 8.19. Equidade e diversidade</t>
  </si>
  <si>
    <t>27928
12955</t>
  </si>
  <si>
    <t>SEJ - C. Memória,
diversas</t>
  </si>
  <si>
    <t xml:space="preserve">SEJ - C. Memória: 36.000,00;
SEGP / SAInPcD: 150.000,00.
</t>
  </si>
  <si>
    <t>1.1</t>
  </si>
  <si>
    <t>1.2</t>
  </si>
  <si>
    <t>1.3</t>
  </si>
  <si>
    <t>1.4</t>
  </si>
  <si>
    <t>1.5</t>
  </si>
  <si>
    <t>1.6</t>
  </si>
  <si>
    <t>1.7</t>
  </si>
  <si>
    <t>1.8</t>
  </si>
  <si>
    <t>1.9</t>
  </si>
  <si>
    <t>1.10</t>
  </si>
  <si>
    <t>1.11</t>
  </si>
  <si>
    <t>1.12</t>
  </si>
  <si>
    <r>
      <t>A ABNT NBR ISO 9001:2015 preconiza a calibração dos equipamentos para assegurar resultados válidos quando a medição for usada para verificar a conformidade de produtos e serviços com requisitos. O</t>
    </r>
    <r>
      <rPr>
        <sz val="11"/>
        <rFont val="Calibri"/>
        <family val="2"/>
      </rPr>
      <t xml:space="preserve">s fabricantes indicam a calibração decorrido o prazo de 1 ano, de forma a garantir que os instrumentos sejam apropriados para suas finalidades.  </t>
    </r>
  </si>
  <si>
    <r>
      <t xml:space="preserve">Aquisição de equipamentos: 08 (oito) desfibriladores externos automáticos (DEA), 16 (dezesseis) pás adesivas/eletrodos, 8 (oito) cabines específicas para DEA, 2 (dois) eletrocardiógrafos, 3 (três) macas inox para obeso, 2 (duas) escadas de dois degraus para consultório, 4 (quatro) máscaras faciais para adulto com coxim, 4 (quatro) reanimadores manuais para adulto, 4 (quatro) oxímetros de pulso, 1 (um) luxímetros portátil. 
</t>
    </r>
    <r>
      <rPr>
        <b/>
        <sz val="11"/>
        <color theme="1"/>
        <rFont val="Calibri"/>
        <family val="2"/>
      </rPr>
      <t>ITEM NOVO.</t>
    </r>
  </si>
  <si>
    <t>equipamento</t>
  </si>
  <si>
    <t>Não terá contrato / ARP.</t>
  </si>
  <si>
    <t>Data de início da tramitação: ago/25. Já tramitou? Tramitou em out/25.</t>
  </si>
  <si>
    <t>Teste</t>
  </si>
  <si>
    <t>Em função da informação no campo 26, não pedi alteração das datas.</t>
  </si>
  <si>
    <t xml:space="preserve">Manutenção de equipamentos médicos (esfigmomanômetros). </t>
  </si>
  <si>
    <t>Não alterei as datas pq o contrato vence no final de maio.</t>
  </si>
  <si>
    <t>A aquisição de Equipamentos de Proteção Individual (EPIs) para serem utilizados nas unidades levantadas pela área técnica objetiva o respeito pelas normas de segurança, visando garantir que os servidores não serão expostos a doenças ocupacionais, que podem comprometer a capacidade de trabalho e de vida dos profissionais durante e depois da fase ativa de trabalho.</t>
  </si>
  <si>
    <t>Aquisição de EPIs para diversos setores do TRT3.</t>
  </si>
  <si>
    <t>Equipamentos necessários para atendimento da Seção de Assistência Médica e Ocupacional (atendimentos eletivos, ocupacionais e de urgência / emergência)</t>
  </si>
  <si>
    <t>Se for contratação para o dia da mulher também, as datas não atendem. Considerando a posse de uma nova administração, achei melhor manter como proposto.</t>
  </si>
  <si>
    <t>serviço de manutenção</t>
  </si>
  <si>
    <t>Ver itens coincidentes com o PCA da SEML. Enviei um email à SEML, q o enviou à SINPI questionando. Ver resposta, pra evitar fracionamento de despesa. Já tratado.</t>
  </si>
  <si>
    <r>
      <t xml:space="preserve">SINPI: Dividir este item em 3, como fez a SEGEST? Um item para cada grupo, para cada contrato, pra facilitar. Itens 44 a 46 do PCA25.
</t>
    </r>
    <r>
      <rPr>
        <sz val="11"/>
        <color rgb="FFFF0000"/>
        <rFont val="Calibri"/>
        <family val="2"/>
      </rPr>
      <t xml:space="preserve">Pergunta à SINPI: SINPI: A SEGEST dividiu em 3 grupos os veículos segurados, correspondendo aos itens 44, 45 e 46 do PCA25, cujos valores estimados das contratações somam, aproximadamente, 375 mil. A SINPI adotará o mesmo procedimento? RESPOSTA: Não. Contrato único para todos os veículos.
</t>
    </r>
    <r>
      <rPr>
        <b/>
        <sz val="11"/>
        <color rgb="FFFF0000"/>
        <rFont val="Calibri"/>
        <family val="2"/>
      </rPr>
      <t>ACHO Q ESSA OBS É P/ ITEM DE SEGURO DE VEÍCULOS. MUDAR DE LUGAR.</t>
    </r>
  </si>
  <si>
    <r>
      <t xml:space="preserve">Ver item 25 SEGEST PCA26. 2 unidades contratando bombeiro? Qual a diferença entre esses dois itens? Fazer email pra SEGEST e SINPI com essa pergunta. </t>
    </r>
    <r>
      <rPr>
        <b/>
        <sz val="11"/>
        <color rgb="FFFF0000"/>
        <rFont val="Calibri"/>
        <family val="2"/>
      </rPr>
      <t>OBS NO LUGAR ERRADO; MUDAR.</t>
    </r>
  </si>
  <si>
    <r>
      <t>Não deveria ir para a SEJ? Conversar com Neuza a respeito.</t>
    </r>
    <r>
      <rPr>
        <b/>
        <sz val="11"/>
        <color rgb="FFFF0000"/>
        <rFont val="Calibri"/>
        <family val="2"/>
      </rPr>
      <t xml:space="preserve"> OBS NO LUGAR ERRADO; MUDAR.</t>
    </r>
  </si>
  <si>
    <r>
      <t xml:space="preserve">O que é isso exatamente? Obra de construção de um centro de treinamento? Aquisição de equipamentos para estruturar um espaço já existente? Outro? </t>
    </r>
    <r>
      <rPr>
        <b/>
        <sz val="11"/>
        <color rgb="FFFF0000"/>
        <rFont val="Calibri"/>
        <family val="2"/>
      </rPr>
      <t>OBS NO LUGAR ERRADO; MUDAR. PCA 25 ou 26?</t>
    </r>
  </si>
  <si>
    <t xml:space="preserve"> Itens para aquisição imediata.</t>
  </si>
  <si>
    <t>Boneco para RCP (reanimação cardiopulmonar) - treinamento</t>
  </si>
  <si>
    <t>Maleta de ferramentas (completa)</t>
  </si>
  <si>
    <t>A Resolução CNJ 315/2021 previu a disponibilização de armas de fogo para Agentes de Polícia Judicial. A aquisição das armas de fogo visa garantir maior segurança aos magistrados, servidores e usuários, bem como ao patrimônio deste Regional.</t>
  </si>
  <si>
    <t>Ver se PROAD 29626/2025 corresponde a essa contratação, seu desdobramento e se é o caso de excluir do PCA26 se houver contratação nesse PROAD.</t>
  </si>
  <si>
    <t>Fornecer intérpretes de libras para assegurar que surdos que usam a língua de sinais tenham inclusão efetiva em eventos, audiências conforme Resolução CNJ n. 401/21 e Resolução CSJT 386/2024.</t>
  </si>
  <si>
    <t>O credenciamento é um processo atípico. Utilizamos de edital feito em 2024 para realizar todas as contratações. Portanto, se trata de um edital com várias contratações ao longo do tempo. Por isso não é possível preencher algumas informações, conforme esclarecido em reunião de 29/08/2025. Como no Sigeo estava previsto R$171.000,00 o valor foi atualizado, porém foi remanejado mais R$20.000,00 para palestras.</t>
  </si>
  <si>
    <t xml:space="preserve">Locação de mobiliário e ornamentação floral para evento de entrega da medalha Ordem do Mérito Judiciário Desembargador Ari Rocha e ornamentação para eventos do Centro Cultural. </t>
  </si>
  <si>
    <t>Serviços gráficos especiais elaborados (adesivos, banners, flâmulas, entre outros).</t>
  </si>
  <si>
    <t>Contratação de audiodescrição para atuar em eventos no Tribunal e serviço de audiodescrição para a exposição permanente "Trabalho e Cidadania"</t>
  </si>
  <si>
    <t>Fornecimento contínuo de lanches para desembargadores, coffee break e Itens alimentícios.
Lanche para artistas que irão realizar eventos e apresentações e para grupo de jovens que participar de visitas mediadas no Centro Cultural.</t>
  </si>
  <si>
    <t>Cursos, orientação profissional e serviços contratados para a Formação Administrativa.</t>
  </si>
  <si>
    <t>Cursos, orientação profissional e serviços contratados para a Formação Jurídica.</t>
  </si>
  <si>
    <t>Curso Suporte Básico de Vida para reciclar os conhecimentos dos servidores da Secretaria de Saúde no atendimento a emergências cardiovasculares.</t>
  </si>
  <si>
    <t>Capacitação dos agentes da polícia judicial.</t>
  </si>
  <si>
    <r>
      <t>Serviço de confecção de mapas táteis e pedestal</t>
    </r>
    <r>
      <rPr>
        <strike/>
        <sz val="11"/>
        <rFont val="Calibri"/>
        <family val="2"/>
      </rPr>
      <t/>
    </r>
  </si>
  <si>
    <t>Prestação de serviços de buffet completo - coquetel.</t>
  </si>
  <si>
    <t>Prestação de serviços de calibração de instrumentos de segurança do trabalho (total de 6 instrumentos)</t>
  </si>
  <si>
    <r>
      <t>Pagamento de despesas com credenciados dos potenciais usuários do plano de saúde.</t>
    </r>
    <r>
      <rPr>
        <sz val="11"/>
        <color rgb="FFFF0000"/>
        <rFont val="Calibri"/>
        <family val="2"/>
      </rPr>
      <t/>
    </r>
  </si>
  <si>
    <t>Item - Numeração da Área</t>
  </si>
  <si>
    <t>Justificativa</t>
  </si>
  <si>
    <t>Quantidade</t>
  </si>
  <si>
    <t>Data para atendimento da demanda / renovação contratual</t>
  </si>
  <si>
    <t>Alinhamento com o planejamento estratégico</t>
  </si>
  <si>
    <t>Alinhamento com o Plano de Logística Sustentável (PLS)</t>
  </si>
  <si>
    <t>Área requisitante</t>
  </si>
  <si>
    <t>Descrição do objeto</t>
  </si>
  <si>
    <t>Prioridade</t>
  </si>
  <si>
    <t>Link:</t>
  </si>
  <si>
    <t>https://portal.trt3.jus.br/intranet/tec-informacao/planejamento-de-tic/plano-de-contratacao-de-solucoes-de-tic-pcstic#section-0</t>
  </si>
  <si>
    <t>PAC</t>
  </si>
  <si>
    <t>https://portal.trt3.jus.br/escola/artigos/plano-anual-de-capacitacao</t>
  </si>
  <si>
    <r>
      <t xml:space="preserve">O </t>
    </r>
    <r>
      <rPr>
        <b/>
        <sz val="13"/>
        <color rgb="FF333333"/>
        <rFont val="Calibri"/>
        <family val="2"/>
      </rPr>
      <t>PLANO DE CONTRATAÇÕES DE SOLUÇÕES DE TIC (PCSTIC),</t>
    </r>
    <r>
      <rPr>
        <sz val="13"/>
        <color rgb="FF333333"/>
        <rFont val="Calibri"/>
        <family val="2"/>
      </rPr>
      <t xml:space="preserve"> regulamentado pela RESOLUÇÃO CNJ Nº 468/2022.</t>
    </r>
  </si>
  <si>
    <r>
      <t xml:space="preserve">O </t>
    </r>
    <r>
      <rPr>
        <b/>
        <sz val="13"/>
        <color rgb="FF333333"/>
        <rFont val="Calibri"/>
        <family val="2"/>
      </rPr>
      <t>PLANO ANUAL DE CAPACITAÇÃO (PAC)</t>
    </r>
    <r>
      <rPr>
        <sz val="13"/>
        <color rgb="FF333333"/>
        <rFont val="Calibri"/>
        <family val="2"/>
      </rPr>
      <t>, regulamentado pela Portaria EJ nº 4, de 1º de setembro de 2020.</t>
    </r>
  </si>
  <si>
    <r>
      <t xml:space="preserve">Manutenção do sistema automatizado de ar condicionado central dos prédios da Av. Getúlio Vargas, 225, Rua Desembargador Drumond, 41 e R. </t>
    </r>
    <r>
      <rPr>
        <sz val="13"/>
        <rFont val="Calibri"/>
        <family val="2"/>
      </rPr>
      <t>Guaicurus.</t>
    </r>
  </si>
  <si>
    <r>
      <t>Necessidade de disponibilizar imóvel para funcionamento do Fórum da Justiça do Trabalho.</t>
    </r>
    <r>
      <rPr>
        <sz val="13"/>
        <color rgb="FFFF0000"/>
        <rFont val="Calibri"/>
        <family val="2"/>
      </rPr>
      <t xml:space="preserve"> </t>
    </r>
  </si>
  <si>
    <t xml:space="preserve">Aquisição de equipamentos: 08 (oito) desfibriladores externos automáticos (DEA), 16 (dezesseis) pás adesivas/eletrodos, 8 (oito) cabines específicas para DEA, 2 (dois) eletrocardiógrafos, 3 (três) macas inox para obeso, 2 (duas) escadas de dois degraus para consultório, 4 (quatro) máscaras faciais para adulto com coxim, 4 (quatro) reanimadores manuais para adulto, 4 (quatro) oxímetros de pulso, 1 (um) luxímetros portátil. </t>
  </si>
  <si>
    <t>Contratar seguro para os novos veículos que serão adquiridos em 2026. Segurar a frota de veículos, a fim de resguardar o patrimônio público e, em caso de acidentes, obter o ressarcimento de avarias e a assistência aos usuários e terceiros envolvidos.</t>
  </si>
  <si>
    <t>Contratação de empresa especializada na prestação de serviços de administração, gerenciamento e controle de margem consignável e consignações em folha de pagamento, no âmbito do CONTRATANTE, compreendendo acesso ao serviço por meio de portal disponível na internet, bem como suporte ilimitado a esse serviço e, serviços de capacitação de gestores e de usuários, a título não oneroso.</t>
  </si>
  <si>
    <t>Necessidade de gerir de forma mais eficaz e transparente os procedimentos de gestão de consignações e margem consignável em folha de pagamento de servidores, magistrados e pensionistas do TRT-3ª Região.</t>
  </si>
  <si>
    <t>Prestação de serviços de administração, gerenciamento e controle de margem consignável e consignações em folha de pagamento.</t>
  </si>
  <si>
    <t>Serviço de Manutenção Predial preventiva e corretiva, reforma e serviços comuns de engenharia em imóveis, de empreitada por preço unitário, sem cessão exclusiva de mão de obra, por demanda, com priorização das manutenções preventivas. Em substituição ao Contrato 23SR004. Região de Montes Claros. 3S Construções Ltda.</t>
  </si>
  <si>
    <t xml:space="preserve">Serviço de Manutenção Predial preventiva e corretiva, reforma e serviços comuns de engenharia em imóveis, de empreitada por preço unitário, sem cessão exclusiva de mão de obra, por demanda, com priorização das manutenções preventivas. Em substituição ao Contrato 23SR044. Região de Varginha. Ambiental Edificações e Serviços Ltda.  </t>
  </si>
  <si>
    <t xml:space="preserve">Serviço de Manutenção Predial preventiva e corretiva, reforma e serviços comuns de engenharia em imóveis, de empreitada por preço unitário, sem cessão exclusiva de mão de obra, por demanda, com priorização das manutenções preventivas. Em substituição ao Contrato 21SR048. Região de Juiz de Fora. Scallberi Construções Ltda.  </t>
  </si>
  <si>
    <t xml:space="preserve">Serviço de Manutenção Predial preventiva e corretiva, reforma e serviços comuns de engenharia em imóveis, de empreitada por preço unitário, sem cessão exclusiva de mão de obra, por demanda, com priorização das manutenções preventivas. Em substituição ao Contrato 23SR045. Região de Gov. Valadares. Ambiental Edificações e Serviços Ltda.  </t>
  </si>
  <si>
    <t xml:space="preserve">Serviço de Manutenção Predial preventiva e corretiva, reforma e serviços comuns de engenharia em imóveis, de empreitada por preço unitário, sem cessão exclusiva de mão de obra, por demanda, com priorização das manutenções preventivas. Em substituição ao Contrato 23SR050. Região de BH 2ª Instância. Cledenir Energetti Construtora Ltda.  </t>
  </si>
  <si>
    <t xml:space="preserve">Serviço de Manutenção Predial preventiva e corretiva, reforma e serviços comuns de engenharia em imóveis, de empreitada por preço unitário, sem cessão exclusiva de mão de obra, por demanda, com priorização das manutenções preventivas. Em substituição ao Contrato 23SR057. Região de GBH 1ª Instância. Ambiental Edificações e Serviços Ltda.  </t>
  </si>
  <si>
    <t xml:space="preserve">Serviço de Manutenção Predial preventiva e corretiva, reforma e serviços comuns de engenharia em imóveis, de empreitada por preço unitário, sem cessão exclusiva de mão de obra, por demanda, com priorização das manutenções preventivas. Em substituição ao Contrato 23SR058. Região Central Minas. Ambiental Edificações e Serviços Ltda.  </t>
  </si>
  <si>
    <t>Aquisição de cabos para monitor de vídeo conexão DisplayPort para DVI (DisplayPort, DVI e VGA são padrões técnicos dos cabos de conexão entre o monitor e o microcomputador).</t>
  </si>
  <si>
    <t>8.2. Papel; 8.5. Impressão; e 8.12. Telefonia</t>
  </si>
  <si>
    <t>143.1</t>
  </si>
  <si>
    <t>143.2</t>
  </si>
  <si>
    <t>143.3</t>
  </si>
  <si>
    <t>143.4</t>
  </si>
  <si>
    <t>143.5</t>
  </si>
  <si>
    <t>143.6</t>
  </si>
  <si>
    <t>143.7</t>
  </si>
  <si>
    <t>143.8</t>
  </si>
  <si>
    <t>143.9</t>
  </si>
  <si>
    <t>143.10</t>
  </si>
  <si>
    <t>143.11</t>
  </si>
  <si>
    <t>143.12</t>
  </si>
  <si>
    <t>143.13</t>
  </si>
  <si>
    <t>143.14</t>
  </si>
  <si>
    <t>143.15</t>
  </si>
  <si>
    <t>143.16</t>
  </si>
  <si>
    <t>143.17</t>
  </si>
  <si>
    <t>143.18</t>
  </si>
  <si>
    <t>143.19</t>
  </si>
  <si>
    <t>143.20</t>
  </si>
  <si>
    <t>143.21</t>
  </si>
  <si>
    <t>143.22</t>
  </si>
  <si>
    <t>143.23</t>
  </si>
  <si>
    <t>143.24</t>
  </si>
  <si>
    <t>144.1</t>
  </si>
  <si>
    <t>144.2</t>
  </si>
  <si>
    <t>144.3</t>
  </si>
  <si>
    <t>144.4</t>
  </si>
  <si>
    <t>144.5</t>
  </si>
  <si>
    <t>144.6</t>
  </si>
  <si>
    <t>144.7</t>
  </si>
  <si>
    <t>144.8</t>
  </si>
  <si>
    <t>144.9</t>
  </si>
  <si>
    <t>144.10</t>
  </si>
  <si>
    <t>144.11</t>
  </si>
  <si>
    <t>144.12</t>
  </si>
  <si>
    <t>144.13</t>
  </si>
  <si>
    <t>144.14</t>
  </si>
  <si>
    <t>144.15</t>
  </si>
  <si>
    <t>144.16</t>
  </si>
  <si>
    <t>144.17</t>
  </si>
  <si>
    <t>144.18</t>
  </si>
  <si>
    <t>144.19</t>
  </si>
  <si>
    <t>144.20</t>
  </si>
  <si>
    <t>144.21</t>
  </si>
  <si>
    <t>144.22</t>
  </si>
  <si>
    <t>144.23</t>
  </si>
  <si>
    <t>144.24</t>
  </si>
  <si>
    <t>144.25</t>
  </si>
  <si>
    <t>145.1</t>
  </si>
  <si>
    <t>145.2</t>
  </si>
  <si>
    <t>145.3</t>
  </si>
  <si>
    <t>145.4</t>
  </si>
  <si>
    <t>145.5</t>
  </si>
  <si>
    <t>145.6</t>
  </si>
  <si>
    <t>145.7</t>
  </si>
  <si>
    <t>145.8</t>
  </si>
  <si>
    <t>145.9</t>
  </si>
  <si>
    <t>145.10</t>
  </si>
  <si>
    <t>145.11</t>
  </si>
  <si>
    <t>145.12</t>
  </si>
  <si>
    <t>145.13</t>
  </si>
  <si>
    <t>145.14</t>
  </si>
  <si>
    <t>187.1</t>
  </si>
  <si>
    <t>187.2</t>
  </si>
  <si>
    <t>187.3</t>
  </si>
  <si>
    <t>187.4</t>
  </si>
  <si>
    <t>187.5</t>
  </si>
  <si>
    <t>187.6</t>
  </si>
  <si>
    <t>187.7</t>
  </si>
  <si>
    <t>187.8</t>
  </si>
  <si>
    <t>187.9</t>
  </si>
  <si>
    <t>187.10</t>
  </si>
  <si>
    <t>187.11</t>
  </si>
  <si>
    <t>187.12</t>
  </si>
  <si>
    <t>187.13</t>
  </si>
  <si>
    <t>187.14</t>
  </si>
  <si>
    <t>187.15</t>
  </si>
  <si>
    <t>187.16</t>
  </si>
  <si>
    <t>187.17</t>
  </si>
  <si>
    <t>187.18</t>
  </si>
  <si>
    <t>187.19</t>
  </si>
  <si>
    <t>187.20</t>
  </si>
  <si>
    <t>187.21</t>
  </si>
  <si>
    <t>187.22</t>
  </si>
  <si>
    <t>187.23</t>
  </si>
  <si>
    <t>187.24</t>
  </si>
  <si>
    <t>187.25</t>
  </si>
  <si>
    <t>187.26</t>
  </si>
  <si>
    <t>187.27</t>
  </si>
  <si>
    <t>187.28</t>
  </si>
  <si>
    <t>187.29</t>
  </si>
  <si>
    <t>Estimativa preliminar do valor global da contratação</t>
  </si>
  <si>
    <t>Valor estimado a ser desembolsado em 2026</t>
  </si>
  <si>
    <t>Preservar togas, as mantendo livres de ácaros, fungos, bactérias e outros alérgenos, bem como manutenção de materiais de cozinhas limpos, livres de resíduos alimentares e evitando a contaminação.</t>
  </si>
  <si>
    <t>Serviço contínuo de lavanderia:  lavagem e higienização de tecidos de cozinha, lavagem e passadoria de togas, incluindo mão de obra, materiais etc.</t>
  </si>
  <si>
    <t>45.A</t>
  </si>
  <si>
    <t>Aquisição de monitores e licença para sinalização do circuito digital</t>
  </si>
  <si>
    <t>Implementar um circuito digital com monitores para veicular informações do Tribunal é uma estratégia essencial para modernizar e aprimorar a comunicação, tanto interna quanto externamente. Essa iniciativa impulsiona a eficiência ao permitir uma comunicação ágil e precisa com magistrados, servidores, advogados, partes e o público que frequenta o Tribunal, promovendo transparência e facilitando o acesso a informações atualizadas. Os monitores possibilitam a divulgação dinâmica de pautas, avisos, comunicados e decisões de forma rápida e acessível, contribuindo para uma experiência mais interativa e facilitando a compreensão das informações apresentadas.</t>
  </si>
  <si>
    <t>117
1</t>
  </si>
  <si>
    <t>Monitor
Licença</t>
  </si>
  <si>
    <t>143.25</t>
  </si>
  <si>
    <t>Aspirador de pó e água</t>
  </si>
  <si>
    <t>143.30</t>
  </si>
  <si>
    <t>Cafeteira elétrica</t>
  </si>
  <si>
    <t>Manutenção dos Desfibriladores Externos Automáticos (DEA)</t>
  </si>
  <si>
    <t>Contratação de instituição especializada, sem fins lucrativos, para a prestação de serviços não contínuos de planejamento, organização e execução de concurso público destinado ao provimento de cargos vagos e à formação de cadastro de reserva para os cargos de Analista Judiciário e Técnico Judiciário do Quadro Permanente de Pessoal do Tribunal Regional do Trabalho da 3ª Região – TRT3, nos termos do art. 75, XV, da Lei n. 14.133/2021.</t>
  </si>
  <si>
    <t>Necessidade de recomposição do Quadro Permanente de Pessoal deste Tribunal Regional do Trabalho da 3ª Região, em razão das vacâncias acumuladas e do risco de descontinuidade das atividades essenciais. Impõe-se a realização de concurso público para provimento de cargos efetivos de Analista Judiciário e Técnico Judiciário, nos termos do art. 10 da Lei n. 8.112/1990.</t>
  </si>
  <si>
    <t>Para fins de planejamento logístico e cálculo de capacidade técnica, fica fixada, como referência máxima para dimensionamento, a estimativa de até 100.000 candidatos inscritos, sem prejuízo de ajustes futuros em função do quantitativo efetivamente apurado no encerramento do período de inscrições.</t>
  </si>
  <si>
    <t>Candidato inscrito</t>
  </si>
  <si>
    <t>Depende de um calendário de desembolso a ser ajustado com a futura empresa contratada.</t>
  </si>
  <si>
    <t>Incrementar o modelo de gestão de pessoas em âmbito regional, na perspectiva aprendizado e crescimento</t>
  </si>
  <si>
    <t>TRT7</t>
  </si>
  <si>
    <t>TRT17</t>
  </si>
  <si>
    <t>TRT8</t>
  </si>
  <si>
    <t>TRIBUNAL REGIONAL DO TRABALHO DA 3a REGIÃO</t>
  </si>
  <si>
    <t>Prestação de serviço de assistência técnica, manutenção corretiva, preventiva, mecânica, elétrica e operacional em elevadores de passageiros e cargas, com fornecimento integral de materiais, peças e mão-de-obra.
Equipamentos de fabricação da Elevadores Atlas Schindler localizados nos prédios deste TRT3 em Belo Horizonte, conforme especificado:
- 4 elevadores no prédio da  Rua Paracatu, 304, Barro Preto;
- 3  elevadores no prédio da Rua Curitiba, 835, Bairro Centro;
- 4  elevadores no prédio da rua dos Goitacazes, 1475, Barro Preto.</t>
  </si>
  <si>
    <t xml:space="preserve">Necessidade de manter a confiabilidade dos sistemas de transporte vertical do Tribunal,  reduzindo riscos de acidentes com danos pessoais aos usuários ou danos patrimoniais. Além do aspecto segurança, de vital importância para um sistema de transporte vertical, a contratação de empresa especializada de manutenção, contínua e permanente, possibilita aumento na disponibilidade do sistema, com continuidade dos serviços dele dependentes, em especial no sentido de se garantir acessibilidade a portadores de necessidades especiais nas unidades deste Regional. </t>
  </si>
  <si>
    <t>103.A</t>
  </si>
  <si>
    <t xml:space="preserve">Telefonia. Lote 2 - Linhas Analógicas não residenciais do setor 2 da Anatel. </t>
  </si>
  <si>
    <t>8.11. Telefonia</t>
  </si>
  <si>
    <t>167.A</t>
  </si>
  <si>
    <t>Locação de imóvel para abrigar a nova sede da Vara da Justiça do Trabalho de Guanhães - MG.</t>
  </si>
  <si>
    <t>Necessidade de disponibilizar imóvel para funcionamento da Vara da Justiça do Trabalho.</t>
  </si>
  <si>
    <t>167.B</t>
  </si>
  <si>
    <t>Serviços de reforma para implantação de espaço de convivência para Desembargadores no 10º andar do edifício Anexo e troca do sistema de climatização do restante do pavimento.</t>
  </si>
  <si>
    <t>Proporcionar local adequado para integração institucional entre os Desembargadores, inclusive para a realização de refeições em conjunto.</t>
  </si>
  <si>
    <t>167.C</t>
  </si>
  <si>
    <t>Elaboração de laudo estrutural e projeto de recuperação estrutural, em decorrência de patologias detectadas no imóvel onde funciona o Fórum da Justiça do Trabalho em Pouso Alegre/MG.</t>
  </si>
  <si>
    <t>Atender à necessidade de recuperação da estrutura do imóvel.</t>
  </si>
  <si>
    <t>8.9. Reformas e construções. 
8.16. Aquisições e Contratações</t>
  </si>
  <si>
    <t xml:space="preserve">Serviço de Manutenção Predial preventiva e corretiva, reforma e serviços comuns de engenharia em imóveis, de empreitada por preço unitário, sem cessão exclusiva de mão de obra, por demanda, com priorização das manutenções preventivas. Em substituição ao Contrato 21SR037. Região de Uberlândia. Construtora Soluminar Service Ltda. </t>
  </si>
  <si>
    <t>imóvel</t>
  </si>
  <si>
    <t>144.26</t>
  </si>
  <si>
    <t>144.27</t>
  </si>
  <si>
    <t>144.28</t>
  </si>
  <si>
    <t>144.29</t>
  </si>
  <si>
    <t>144.30</t>
  </si>
  <si>
    <t>OE8</t>
  </si>
  <si>
    <t>N/A</t>
  </si>
  <si>
    <t>A contratada deverá observar as exigências de sustentabilidade ambiental estabelecidas na Instrução Normativa SEGES/ME nº 01/2019, que dispõe sobre critérios de sustentabilidade nas contratações públicas, bem como as diretrizes previstas na Resolução CSJT nº 310/2021 e no Guia de Contratações Sustentáveis da Justiça do Trabalho – 3ª versão.</t>
  </si>
  <si>
    <t>Aquisição de imóvel para a 2º Instância.</t>
  </si>
  <si>
    <t>Proposta de aquisição de imóvel para ampliação da sede da Segunda Instância do Tribunal Regional do Trabalho da 3ª Região.</t>
  </si>
  <si>
    <r>
      <t xml:space="preserve">1000
</t>
    </r>
    <r>
      <rPr>
        <sz val="13"/>
        <rFont val="Calibri"/>
        <family val="2"/>
      </rPr>
      <t>60</t>
    </r>
  </si>
  <si>
    <r>
      <t xml:space="preserve">pessoa
</t>
    </r>
    <r>
      <rPr>
        <sz val="13"/>
        <rFont val="Calibri"/>
        <family val="2"/>
      </rPr>
      <t>meses</t>
    </r>
  </si>
  <si>
    <r>
      <rPr>
        <strike/>
        <sz val="13"/>
        <color theme="1"/>
        <rFont val="Calibri"/>
        <family val="2"/>
      </rPr>
      <t>4 inicial</t>
    </r>
    <r>
      <rPr>
        <sz val="13"/>
        <color theme="1"/>
        <rFont val="Calibri"/>
        <family val="2"/>
      </rPr>
      <t xml:space="preserve">
3</t>
    </r>
  </si>
  <si>
    <t>licença</t>
  </si>
  <si>
    <t>143.31</t>
  </si>
  <si>
    <t>143.32</t>
  </si>
  <si>
    <t>143.33</t>
  </si>
  <si>
    <t>143.34</t>
  </si>
  <si>
    <t>143.35</t>
  </si>
  <si>
    <t>143.36</t>
  </si>
  <si>
    <t>143.37</t>
  </si>
  <si>
    <t>143.38</t>
  </si>
  <si>
    <t>143.39</t>
  </si>
  <si>
    <t>143.40</t>
  </si>
  <si>
    <t>143.41</t>
  </si>
  <si>
    <t>143.42</t>
  </si>
  <si>
    <t>143.43</t>
  </si>
  <si>
    <t>143.44</t>
  </si>
  <si>
    <t>Air fryer/fritadeira elétrica</t>
  </si>
  <si>
    <t>Cooktop de indução, de imbutir</t>
  </si>
  <si>
    <t>Chaleira elétrica</t>
  </si>
  <si>
    <t>Sanduicheira elétrica/grill</t>
  </si>
  <si>
    <t>Liquidificador</t>
  </si>
  <si>
    <t>Extrator de suco</t>
  </si>
  <si>
    <t>Pista refrigerada</t>
  </si>
  <si>
    <t>Suporte para notebooks</t>
  </si>
  <si>
    <t>Telefones IP</t>
  </si>
  <si>
    <t>Ventiladores de parede</t>
  </si>
  <si>
    <t>Ventiladores de teto</t>
  </si>
  <si>
    <t>Telefone sem fio</t>
  </si>
  <si>
    <t>Quadro branco magnético</t>
  </si>
  <si>
    <t>167.E</t>
  </si>
  <si>
    <t>Locação de imóvel para abrigar a atual sede da Vara da Justiça do Trabalho de Governador Valadares - MG.</t>
  </si>
  <si>
    <t xml:space="preserve">Necessidade de disponibilizar imóvel para funcionamento da Vara da Justiça do Trabalho. </t>
  </si>
  <si>
    <t>185.A</t>
  </si>
  <si>
    <t xml:space="preserve">Contratação de empresa para realização de PGRA  (Programa de Gerenciamento de Riscos Ambientais) e GRO (Gerenciamento de Riscos Ocupacionais) – Contrato 10-028-2025 </t>
  </si>
  <si>
    <t>Embora trata-se de contrato por escopo, devido as necessidades de ajustes das documentações dos PGRs, haverá necessidade de prorrogação do contrato até o dia 18/12/2026, para finalização e entrega do objeto pretendido.</t>
  </si>
  <si>
    <t>OE9 - Incrementar modelo de
gestão de pessoas em âmbito
nacional</t>
  </si>
  <si>
    <t>Serviços de manutenção preventiva e corretiva em elevadores de passageiros e cargas e em plataformas verticais para portadores de necessidades especiais nos elevadores do prédio do TRT-MG da Av. do Contorno (Rua Des. Drummond, 41) e Q20 (Elevadores Otis do estacionamento).</t>
  </si>
  <si>
    <t>Serviços de manutenção preventiva e corretiva em elevadores de passageiros e cargas e em plataformas verticais para portadores de necessidades especiais - Itajubá: (Plataforma), João Monlevade, Teófilo Otoni (Montelle), Formiga, Ubá, Uberaba, Uberlândia e Varginha.</t>
  </si>
  <si>
    <t>Serviços de manutenção preventiva e corretiva em elevadores de passageiros e cargas e em plataformas verticais para portadores de necessidades especiais. Prover manutenção de plataforma elevatória na Unidade Contorno e de elevadores em Betim (2), Nova Lima, Contagem (2), Q20 (Plataforma TKE e Elevador MONTELLE Mario Werneck).</t>
  </si>
  <si>
    <t>Prestação de serviços de assistência técnica, manutenção corretiva, preventiva, mecânica, elétrica e operacional dos elevadores do edifício da Av. Getúlio Vargas, 225. Lote 01.</t>
  </si>
  <si>
    <t>Apontador de lápis em metal.</t>
  </si>
  <si>
    <t>Fita adesiva 12 mm x 30 m.</t>
  </si>
  <si>
    <t>Organizador de fios.</t>
  </si>
  <si>
    <t>Pincel atômico.</t>
  </si>
  <si>
    <t>Cordão para crachá  (Cordão personalizado tipo iô-iô).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</si>
</sst>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_-;\-* #,##0.00_-;_-* &quot;-&quot;??_-;_-@"/>
    <numFmt numFmtId="165" formatCode="&quot;R$&quot;#,##0.00"/>
    <numFmt numFmtId="166" formatCode="[$-416]mmm\-yy"/>
    <numFmt numFmtId="167" formatCode="dd/mm/yy"/>
    <numFmt numFmtId="168" formatCode="_(* #,##0.00_);_(* \(#,##0.00\);_(* \-??_);_(@_)"/>
    <numFmt numFmtId="169" formatCode="_(* #,##0.00_);_(* \(#,##0.00\);_(* &quot;-&quot;??_);_(@_)"/>
    <numFmt numFmtId="170" formatCode="[$R$-416]\ #,##0.00;[Red]\-[$R$-416]\ #,##0.00"/>
    <numFmt numFmtId="171" formatCode="mm/yy"/>
    <numFmt numFmtId="172" formatCode="d/m/yy"/>
    <numFmt numFmtId="173" formatCode="[$R$-416]#,##0.00\ ;\-[$R$-416]#,##0.00\ ;[$R$-416]\-#\ ;@\ "/>
    <numFmt numFmtId="174" formatCode="[$R$]\ #,##0.00;[Red]\-[$R$]\ #,##0.00"/>
    <numFmt numFmtId="175" formatCode="dd/mm/yy;@"/>
    <numFmt numFmtId="176" formatCode="d\.m"/>
    <numFmt numFmtId="177" formatCode="_-* #,##0.00_-;\-* #,##0.00_-;_-* \-??_-;_-@"/>
    <numFmt numFmtId="178" formatCode="[$R$ -416]#,##0.00"/>
    <numFmt numFmtId="179" formatCode="[$R$-416]\ #,##0.00;\-[$R$-416]\ #,##0.00"/>
    <numFmt numFmtId="180" formatCode="* #,##0.00\ ;\-* #,##0.00\ ;* \-#\ ;@\ "/>
  </numFmts>
  <fonts count="66">
    <font>
      <sz val="11"/>
      <color rgb="FF333333"/>
      <name val="Arial"/>
      <scheme val="minor"/>
    </font>
    <font>
      <b/>
      <sz val="13"/>
      <color theme="1"/>
      <name val="Calibri"/>
      <family val="2"/>
    </font>
    <font>
      <sz val="13"/>
      <color theme="1"/>
      <name val="Calibri"/>
      <family val="2"/>
    </font>
    <font>
      <sz val="11"/>
      <color theme="1"/>
      <name val="Calibri"/>
      <family val="2"/>
    </font>
    <font>
      <b/>
      <sz val="11"/>
      <color theme="1"/>
      <name val="Calibri"/>
      <family val="2"/>
    </font>
    <font>
      <sz val="11"/>
      <name val="Arial"/>
      <family val="2"/>
    </font>
    <font>
      <sz val="11"/>
      <color rgb="FF000000"/>
      <name val="Calibri"/>
      <family val="2"/>
    </font>
    <font>
      <sz val="11"/>
      <color rgb="FF333333"/>
      <name val="Calibri"/>
      <family val="2"/>
    </font>
    <font>
      <b/>
      <u/>
      <sz val="11"/>
      <color theme="1"/>
      <name val="Calibri"/>
      <family val="2"/>
    </font>
    <font>
      <sz val="10"/>
      <color theme="1"/>
      <name val="Calibri"/>
      <family val="2"/>
    </font>
    <font>
      <sz val="11"/>
      <color rgb="FFFF0000"/>
      <name val="Calibri"/>
      <family val="2"/>
    </font>
    <font>
      <b/>
      <sz val="11"/>
      <color rgb="FF333333"/>
      <name val="Calibri"/>
      <family val="2"/>
    </font>
    <font>
      <b/>
      <sz val="11"/>
      <color rgb="FFFF0000"/>
      <name val="Calibri"/>
      <family val="2"/>
    </font>
    <font>
      <sz val="12"/>
      <color rgb="FF222222"/>
      <name val="Arial"/>
      <family val="2"/>
    </font>
    <font>
      <b/>
      <vertAlign val="superscript"/>
      <sz val="13"/>
      <color theme="1"/>
      <name val="Calibri"/>
      <family val="2"/>
    </font>
    <font>
      <sz val="11"/>
      <name val="Calibri"/>
      <family val="2"/>
    </font>
    <font>
      <strike/>
      <sz val="11"/>
      <color rgb="FF333333"/>
      <name val="Calibri"/>
      <family val="2"/>
    </font>
    <font>
      <sz val="11"/>
      <color rgb="FF333333"/>
      <name val="Arial"/>
      <family val="2"/>
      <scheme val="minor"/>
    </font>
    <font>
      <b/>
      <sz val="11"/>
      <color rgb="FF333333"/>
      <name val="Calibri "/>
    </font>
    <font>
      <sz val="11"/>
      <color rgb="FF333333"/>
      <name val="Calibri "/>
    </font>
    <font>
      <u/>
      <sz val="11"/>
      <color rgb="FF333333"/>
      <name val="Calibri "/>
    </font>
    <font>
      <sz val="11"/>
      <color rgb="FF333333"/>
      <name val="Arial"/>
      <family val="2"/>
      <scheme val="minor"/>
    </font>
    <font>
      <sz val="11"/>
      <color rgb="FF0070C0"/>
      <name val="Calibri"/>
      <family val="2"/>
    </font>
    <font>
      <strike/>
      <sz val="11"/>
      <name val="Calibri"/>
      <family val="2"/>
    </font>
    <font>
      <b/>
      <sz val="12"/>
      <color theme="1"/>
      <name val="Calibri"/>
      <family val="2"/>
    </font>
    <font>
      <b/>
      <u/>
      <sz val="12"/>
      <color theme="1"/>
      <name val="Calibri"/>
      <family val="2"/>
    </font>
    <font>
      <b/>
      <sz val="12"/>
      <color rgb="FFC00000"/>
      <name val="Calibri"/>
      <family val="2"/>
    </font>
    <font>
      <sz val="12"/>
      <color rgb="FF333333"/>
      <name val="Arial"/>
      <family val="2"/>
      <scheme val="minor"/>
    </font>
    <font>
      <sz val="11"/>
      <name val="Arial"/>
      <family val="2"/>
      <scheme val="minor"/>
    </font>
    <font>
      <sz val="10"/>
      <name val="Calibri"/>
      <family val="2"/>
    </font>
    <font>
      <b/>
      <u/>
      <sz val="11"/>
      <name val="Calibri"/>
      <family val="2"/>
    </font>
    <font>
      <b/>
      <sz val="11"/>
      <name val="Calibri"/>
      <family val="2"/>
    </font>
    <font>
      <sz val="11"/>
      <name val="Calibri"/>
      <family val="2"/>
      <charset val="1"/>
    </font>
    <font>
      <sz val="11"/>
      <color rgb="FF000000"/>
      <name val="Calibri"/>
      <family val="2"/>
      <charset val="1"/>
    </font>
    <font>
      <sz val="11"/>
      <color rgb="FF333333"/>
      <name val="Calibri"/>
      <family val="2"/>
      <charset val="1"/>
    </font>
    <font>
      <b/>
      <sz val="12"/>
      <name val="Calibri"/>
      <family val="2"/>
    </font>
    <font>
      <strike/>
      <sz val="11"/>
      <color rgb="FF000000"/>
      <name val="Calibri"/>
      <family val="2"/>
    </font>
    <font>
      <sz val="11"/>
      <color indexed="8"/>
      <name val="Calibri"/>
      <family val="2"/>
      <charset val="1"/>
    </font>
    <font>
      <b/>
      <sz val="11"/>
      <color rgb="FF000000"/>
      <name val="Calibri"/>
      <family val="2"/>
    </font>
    <font>
      <sz val="11"/>
      <name val="Calibri Light"/>
      <family val="2"/>
      <charset val="1"/>
    </font>
    <font>
      <sz val="11"/>
      <color rgb="FF000000"/>
      <name val="Calibri"/>
      <family val="2"/>
    </font>
    <font>
      <sz val="11"/>
      <color theme="1"/>
      <name val="Calibri"/>
      <family val="2"/>
    </font>
    <font>
      <b/>
      <sz val="11"/>
      <color rgb="FF000000"/>
      <name val="Calibri"/>
      <family val="2"/>
    </font>
    <font>
      <sz val="11"/>
      <color theme="1"/>
      <name val="Arial"/>
      <family val="2"/>
    </font>
    <font>
      <i/>
      <sz val="11"/>
      <color theme="1"/>
      <name val="Calibri"/>
      <family val="2"/>
    </font>
    <font>
      <sz val="9"/>
      <color rgb="FFFF0000"/>
      <name val="Calibri"/>
      <family val="2"/>
    </font>
    <font>
      <b/>
      <sz val="9"/>
      <color rgb="FFFF0000"/>
      <name val="Calibri"/>
      <family val="2"/>
    </font>
    <font>
      <b/>
      <sz val="12"/>
      <color rgb="FF0070C0"/>
      <name val="Calibri"/>
      <family val="2"/>
    </font>
    <font>
      <sz val="11"/>
      <color theme="1"/>
      <name val="Calibri"/>
      <family val="2"/>
    </font>
    <font>
      <sz val="11"/>
      <color rgb="FF333333"/>
      <name val="Calibri"/>
      <family val="2"/>
    </font>
    <font>
      <b/>
      <sz val="13"/>
      <name val="Calibri"/>
      <family val="2"/>
    </font>
    <font>
      <u/>
      <sz val="11"/>
      <color theme="10"/>
      <name val="Arial"/>
      <family val="2"/>
      <scheme val="minor"/>
    </font>
    <font>
      <b/>
      <sz val="13"/>
      <color rgb="FF333333"/>
      <name val="Calibri"/>
      <family val="2"/>
    </font>
    <font>
      <sz val="13"/>
      <color rgb="FF333333"/>
      <name val="Calibri"/>
      <family val="2"/>
    </font>
    <font>
      <u/>
      <sz val="13"/>
      <color theme="10"/>
      <name val="Calibri"/>
      <family val="2"/>
    </font>
    <font>
      <u/>
      <sz val="13"/>
      <color theme="10"/>
      <name val="Arial"/>
      <family val="2"/>
      <scheme val="minor"/>
    </font>
    <font>
      <sz val="13"/>
      <color rgb="FF333333"/>
      <name val="Arial"/>
      <family val="2"/>
      <scheme val="minor"/>
    </font>
    <font>
      <sz val="13"/>
      <name val="Arial"/>
      <family val="2"/>
    </font>
    <font>
      <sz val="13"/>
      <name val="Calibri"/>
      <family val="2"/>
    </font>
    <font>
      <sz val="13"/>
      <name val="Calibri"/>
      <family val="2"/>
      <charset val="1"/>
    </font>
    <font>
      <sz val="13"/>
      <name val="Arial"/>
      <family val="2"/>
      <scheme val="minor"/>
    </font>
    <font>
      <sz val="13"/>
      <color rgb="FF000000"/>
      <name val="Calibri"/>
      <family val="2"/>
    </font>
    <font>
      <sz val="13"/>
      <color rgb="FFFF0000"/>
      <name val="Calibri"/>
      <family val="2"/>
    </font>
    <font>
      <strike/>
      <sz val="13"/>
      <name val="Calibri"/>
      <family val="2"/>
    </font>
    <font>
      <strike/>
      <sz val="13"/>
      <color theme="1"/>
      <name val="Calibri"/>
      <family val="2"/>
    </font>
    <font>
      <sz val="15"/>
      <color theme="1"/>
      <name val="Calibri"/>
      <family val="2"/>
    </font>
  </fonts>
  <fills count="24">
    <fill>
      <patternFill patternType="none"/>
    </fill>
    <fill>
      <patternFill patternType="gray125"/>
    </fill>
    <fill>
      <patternFill patternType="solid">
        <fgColor rgb="FFFFCCFF"/>
        <bgColor rgb="FFFFCCFF"/>
      </patternFill>
    </fill>
    <fill>
      <patternFill patternType="solid">
        <fgColor rgb="FFDDDDDD"/>
        <bgColor rgb="FFDDDDDD"/>
      </patternFill>
    </fill>
    <fill>
      <patternFill patternType="solid">
        <fgColor rgb="FFEEEEEE"/>
        <bgColor rgb="FFEEEEEE"/>
      </patternFill>
    </fill>
    <fill>
      <patternFill patternType="solid">
        <fgColor theme="4" tint="0.79998168889431442"/>
        <bgColor rgb="FFAFD095"/>
      </patternFill>
    </fill>
    <fill>
      <patternFill patternType="solid">
        <fgColor theme="4" tint="0.79998168889431442"/>
        <bgColor indexed="64"/>
      </patternFill>
    </fill>
    <fill>
      <patternFill patternType="solid">
        <fgColor theme="9" tint="0.59999389629810485"/>
        <bgColor indexed="64"/>
      </patternFill>
    </fill>
    <fill>
      <patternFill patternType="solid">
        <fgColor theme="7" tint="0.79998168889431442"/>
        <bgColor rgb="FFAFD095"/>
      </patternFill>
    </fill>
    <fill>
      <patternFill patternType="solid">
        <fgColor theme="7" tint="0.79998168889431442"/>
        <bgColor indexed="64"/>
      </patternFill>
    </fill>
    <fill>
      <patternFill patternType="solid">
        <fgColor rgb="FFFFFF00"/>
        <bgColor indexed="64"/>
      </patternFill>
    </fill>
    <fill>
      <patternFill patternType="solid">
        <fgColor theme="0"/>
        <bgColor theme="0"/>
      </patternFill>
    </fill>
    <fill>
      <patternFill patternType="solid">
        <fgColor theme="0"/>
        <bgColor rgb="FFDEEAF6"/>
      </patternFill>
    </fill>
    <fill>
      <patternFill patternType="solid">
        <fgColor theme="0"/>
        <bgColor rgb="FFFFFF00"/>
      </patternFill>
    </fill>
    <fill>
      <patternFill patternType="solid">
        <fgColor theme="0"/>
        <bgColor indexed="64"/>
      </patternFill>
    </fill>
    <fill>
      <patternFill patternType="solid">
        <fgColor rgb="FFCC00FF"/>
        <bgColor indexed="64"/>
      </patternFill>
    </fill>
    <fill>
      <patternFill patternType="solid">
        <fgColor theme="0" tint="-0.249977111117893"/>
        <bgColor rgb="FFDDDDDD"/>
      </patternFill>
    </fill>
    <fill>
      <patternFill patternType="solid">
        <fgColor theme="8" tint="0.59999389629810485"/>
        <bgColor rgb="FFAFD095"/>
      </patternFill>
    </fill>
    <fill>
      <patternFill patternType="solid">
        <fgColor rgb="FFCC00FF"/>
        <bgColor rgb="FFFF66FF"/>
      </patternFill>
    </fill>
    <fill>
      <patternFill patternType="solid">
        <fgColor rgb="FFFFFF00"/>
        <bgColor rgb="FFFFFF00"/>
      </patternFill>
    </fill>
    <fill>
      <patternFill patternType="solid">
        <fgColor rgb="FFFFFFFF"/>
        <bgColor rgb="FFFFFFFF"/>
      </patternFill>
    </fill>
    <fill>
      <patternFill patternType="solid">
        <fgColor rgb="FFDEEBF7"/>
        <bgColor rgb="FFDEEBF7"/>
      </patternFill>
    </fill>
    <fill>
      <patternFill patternType="solid">
        <fgColor theme="5" tint="0.59999389629810485"/>
        <bgColor indexed="64"/>
      </patternFill>
    </fill>
    <fill>
      <patternFill patternType="solid">
        <fgColor theme="2" tint="-0.14999847407452621"/>
        <bgColor indexed="64"/>
      </patternFill>
    </fill>
  </fills>
  <borders count="63">
    <border>
      <left/>
      <right/>
      <top/>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top style="hair">
        <color rgb="FF000000"/>
      </top>
      <bottom/>
      <diagonal/>
    </border>
    <border>
      <left/>
      <right/>
      <top style="hair">
        <color rgb="FF000000"/>
      </top>
      <bottom style="hair">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style="thin">
        <color rgb="FF000000"/>
      </left>
      <right/>
      <top style="thin">
        <color rgb="FF000000"/>
      </top>
      <bottom/>
      <diagonal/>
    </border>
    <border>
      <left/>
      <right style="thin">
        <color indexed="64"/>
      </right>
      <top style="thin">
        <color indexed="64"/>
      </top>
      <bottom style="thin">
        <color indexed="64"/>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indexed="64"/>
      </left>
      <right style="thin">
        <color indexed="64"/>
      </right>
      <top/>
      <bottom style="thin">
        <color indexed="64"/>
      </bottom>
      <diagonal/>
    </border>
    <border>
      <left style="thin">
        <color rgb="FF000000"/>
      </left>
      <right/>
      <top/>
      <bottom style="thin">
        <color rgb="FF000000"/>
      </bottom>
      <diagonal/>
    </border>
    <border>
      <left style="thin">
        <color indexed="64"/>
      </left>
      <right style="thin">
        <color indexed="64"/>
      </right>
      <top style="thin">
        <color indexed="64"/>
      </top>
      <bottom/>
      <diagonal/>
    </border>
    <border>
      <left/>
      <right style="thin">
        <color auto="1"/>
      </right>
      <top/>
      <bottom style="thin">
        <color auto="1"/>
      </bottom>
      <diagonal/>
    </border>
    <border>
      <left/>
      <right/>
      <top style="medium">
        <color indexed="64"/>
      </top>
      <bottom style="medium">
        <color indexed="64"/>
      </bottom>
      <diagonal/>
    </border>
    <border>
      <left/>
      <right/>
      <top/>
      <bottom style="hair">
        <color rgb="FF000000"/>
      </bottom>
      <diagonal/>
    </border>
    <border>
      <left/>
      <right/>
      <top style="thin">
        <color rgb="FF000000"/>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rgb="FF000000"/>
      </bottom>
      <diagonal/>
    </border>
    <border>
      <left/>
      <right style="thin">
        <color auto="1"/>
      </right>
      <top style="thin">
        <color auto="1"/>
      </top>
      <bottom/>
      <diagonal/>
    </border>
    <border>
      <left/>
      <right/>
      <top style="thin">
        <color indexed="64"/>
      </top>
      <bottom style="thin">
        <color indexed="64"/>
      </bottom>
      <diagonal/>
    </border>
    <border>
      <left/>
      <right/>
      <top/>
      <bottom style="thin">
        <color auto="1"/>
      </bottom>
      <diagonal/>
    </border>
    <border>
      <left/>
      <right/>
      <top style="thin">
        <color auto="1"/>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hair">
        <color rgb="FF000000"/>
      </bottom>
      <diagonal/>
    </border>
    <border>
      <left style="medium">
        <color indexed="64"/>
      </left>
      <right/>
      <top style="hair">
        <color rgb="FF000000"/>
      </top>
      <bottom style="hair">
        <color rgb="FF000000"/>
      </bottom>
      <diagonal/>
    </border>
    <border>
      <left style="medium">
        <color indexed="64"/>
      </left>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xf numFmtId="0" fontId="17" fillId="0" borderId="10"/>
    <xf numFmtId="43" fontId="21" fillId="0" borderId="0" applyFont="0" applyFill="0" applyBorder="0" applyAlignment="0" applyProtection="0"/>
    <xf numFmtId="0" fontId="17" fillId="0" borderId="10"/>
    <xf numFmtId="43" fontId="17" fillId="0" borderId="10" applyFont="0" applyFill="0" applyBorder="0" applyAlignment="0" applyProtection="0"/>
    <xf numFmtId="0" fontId="17" fillId="0" borderId="10"/>
    <xf numFmtId="0" fontId="51" fillId="0" borderId="10" applyNumberFormat="0" applyFill="0" applyBorder="0" applyAlignment="0" applyProtection="0"/>
  </cellStyleXfs>
  <cellXfs count="701">
    <xf numFmtId="0" fontId="0" fillId="0" borderId="0" xfId="0"/>
    <xf numFmtId="0" fontId="3"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horizontal="left" vertical="center"/>
    </xf>
    <xf numFmtId="164" fontId="3" fillId="0" borderId="0" xfId="0" applyNumberFormat="1" applyFont="1" applyAlignment="1">
      <alignment horizontal="center" vertical="center"/>
    </xf>
    <xf numFmtId="165" fontId="3" fillId="0" borderId="0" xfId="0" applyNumberFormat="1" applyFont="1" applyAlignment="1">
      <alignment horizontal="center" vertical="center"/>
    </xf>
    <xf numFmtId="0" fontId="3" fillId="0" borderId="0" xfId="0" applyFont="1" applyAlignment="1">
      <alignment horizontal="center" vertical="center" wrapText="1"/>
    </xf>
    <xf numFmtId="166" fontId="3" fillId="0" borderId="0" xfId="0" applyNumberFormat="1" applyFont="1" applyAlignment="1">
      <alignment horizontal="center" vertical="center"/>
    </xf>
    <xf numFmtId="0" fontId="4" fillId="0" borderId="3" xfId="0" applyFont="1" applyBorder="1" applyAlignment="1">
      <alignment vertical="center" wrapText="1"/>
    </xf>
    <xf numFmtId="0" fontId="3" fillId="0" borderId="0" xfId="0" applyFont="1" applyAlignment="1">
      <alignment vertical="center"/>
    </xf>
    <xf numFmtId="0" fontId="4" fillId="0" borderId="3" xfId="0" applyFont="1" applyBorder="1" applyAlignment="1">
      <alignment horizontal="left" vertical="center" wrapText="1"/>
    </xf>
    <xf numFmtId="0" fontId="3" fillId="0" borderId="0" xfId="0" applyFont="1" applyAlignment="1">
      <alignment vertical="center" wrapText="1"/>
    </xf>
    <xf numFmtId="164" fontId="3" fillId="0" borderId="0" xfId="0" applyNumberFormat="1" applyFont="1" applyAlignment="1">
      <alignment vertical="center" wrapText="1"/>
    </xf>
    <xf numFmtId="0" fontId="3" fillId="0" borderId="9" xfId="0" applyFont="1" applyBorder="1" applyAlignment="1">
      <alignment horizontal="center" vertical="center" wrapText="1"/>
    </xf>
    <xf numFmtId="0" fontId="3" fillId="0" borderId="9" xfId="0" applyFont="1" applyBorder="1" applyAlignment="1">
      <alignment horizontal="left" vertical="center" wrapText="1"/>
    </xf>
    <xf numFmtId="17" fontId="3" fillId="0" borderId="9" xfId="0" applyNumberFormat="1" applyFont="1" applyBorder="1" applyAlignment="1">
      <alignment horizontal="center" vertical="center" wrapText="1"/>
    </xf>
    <xf numFmtId="0" fontId="7" fillId="0" borderId="9" xfId="0" applyFont="1" applyBorder="1" applyAlignment="1">
      <alignment horizontal="left" vertical="center" wrapText="1"/>
    </xf>
    <xf numFmtId="164" fontId="3" fillId="0" borderId="0" xfId="0" applyNumberFormat="1" applyFont="1" applyAlignment="1">
      <alignment horizontal="center" vertical="center" wrapText="1"/>
    </xf>
    <xf numFmtId="166" fontId="3" fillId="0" borderId="0" xfId="0" applyNumberFormat="1" applyFont="1" applyAlignment="1">
      <alignment horizontal="center" vertical="center" wrapText="1"/>
    </xf>
    <xf numFmtId="0" fontId="7" fillId="0" borderId="9" xfId="0" applyFont="1" applyBorder="1" applyAlignment="1">
      <alignment vertical="center"/>
    </xf>
    <xf numFmtId="0" fontId="7" fillId="0" borderId="9" xfId="0" applyFont="1" applyBorder="1" applyAlignment="1">
      <alignment vertical="center" wrapText="1"/>
    </xf>
    <xf numFmtId="0" fontId="11" fillId="4" borderId="11" xfId="0" applyFont="1" applyFill="1" applyBorder="1" applyAlignment="1">
      <alignment horizontal="center" vertical="center" wrapText="1"/>
    </xf>
    <xf numFmtId="0" fontId="7" fillId="0" borderId="0" xfId="0" applyFont="1" applyAlignment="1">
      <alignment horizontal="center" vertical="center" wrapText="1"/>
    </xf>
    <xf numFmtId="0" fontId="11" fillId="4" borderId="9"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7" fillId="0" borderId="0" xfId="0" applyFont="1" applyAlignment="1">
      <alignment wrapText="1"/>
    </xf>
    <xf numFmtId="0" fontId="7" fillId="0" borderId="9" xfId="0" applyFont="1" applyBorder="1" applyAlignment="1">
      <alignment horizontal="center" vertical="center" wrapText="1"/>
    </xf>
    <xf numFmtId="0" fontId="7" fillId="0" borderId="0" xfId="0" applyFont="1" applyAlignment="1">
      <alignment horizontal="left" vertical="center"/>
    </xf>
    <xf numFmtId="17" fontId="7" fillId="0" borderId="9" xfId="0" applyNumberFormat="1" applyFont="1" applyBorder="1" applyAlignment="1">
      <alignment horizontal="center" vertical="center" wrapText="1"/>
    </xf>
    <xf numFmtId="0" fontId="7" fillId="0" borderId="9" xfId="0" applyFont="1" applyBorder="1" applyAlignment="1">
      <alignment wrapText="1"/>
    </xf>
    <xf numFmtId="0" fontId="10" fillId="0" borderId="0" xfId="0" applyFont="1"/>
    <xf numFmtId="0" fontId="10" fillId="0" borderId="0" xfId="0" applyFont="1" applyAlignment="1">
      <alignment horizontal="left"/>
    </xf>
    <xf numFmtId="0" fontId="7" fillId="0" borderId="12" xfId="0" applyFont="1" applyBorder="1" applyAlignment="1">
      <alignment horizontal="left" vertical="center" wrapText="1"/>
    </xf>
    <xf numFmtId="0" fontId="7" fillId="0" borderId="0" xfId="0" applyFont="1"/>
    <xf numFmtId="0" fontId="13" fillId="0" borderId="0" xfId="0" applyFont="1" applyAlignment="1">
      <alignment vertical="center" wrapText="1"/>
    </xf>
    <xf numFmtId="0" fontId="7" fillId="0" borderId="10" xfId="0" applyFont="1" applyBorder="1" applyAlignment="1">
      <alignment horizontal="left" vertical="center" wrapText="1"/>
    </xf>
    <xf numFmtId="0" fontId="7" fillId="0" borderId="12" xfId="0" applyFont="1" applyBorder="1" applyAlignment="1">
      <alignment vertical="center"/>
    </xf>
    <xf numFmtId="0" fontId="7" fillId="0" borderId="13" xfId="0" applyFont="1" applyBorder="1" applyAlignment="1">
      <alignment wrapText="1"/>
    </xf>
    <xf numFmtId="0" fontId="3" fillId="0" borderId="9" xfId="0" applyFont="1" applyBorder="1" applyAlignment="1">
      <alignment vertical="center" wrapText="1"/>
    </xf>
    <xf numFmtId="165" fontId="3" fillId="0" borderId="9" xfId="0" applyNumberFormat="1" applyFont="1" applyBorder="1" applyAlignment="1">
      <alignment horizontal="center" vertical="center" wrapText="1"/>
    </xf>
    <xf numFmtId="3" fontId="3" fillId="0" borderId="9" xfId="0" applyNumberFormat="1" applyFont="1" applyBorder="1" applyAlignment="1">
      <alignment horizontal="center" vertical="center" wrapText="1"/>
    </xf>
    <xf numFmtId="0" fontId="4" fillId="0" borderId="9" xfId="0" applyFont="1" applyBorder="1" applyAlignment="1">
      <alignment horizontal="left" vertical="center" wrapText="1"/>
    </xf>
    <xf numFmtId="0" fontId="4" fillId="0" borderId="9" xfId="0" applyFont="1" applyBorder="1" applyAlignment="1">
      <alignment horizontal="center" vertical="center" wrapText="1"/>
    </xf>
    <xf numFmtId="17" fontId="3" fillId="0" borderId="9" xfId="0" applyNumberFormat="1" applyFont="1" applyBorder="1" applyAlignment="1">
      <alignment horizontal="left" vertical="center" wrapText="1"/>
    </xf>
    <xf numFmtId="0" fontId="9" fillId="0" borderId="13" xfId="0" applyFont="1" applyBorder="1" applyAlignment="1">
      <alignment horizontal="left" vertical="center" wrapText="1"/>
    </xf>
    <xf numFmtId="0" fontId="3" fillId="0" borderId="8" xfId="0" applyFont="1" applyBorder="1" applyAlignment="1">
      <alignment vertical="center" wrapText="1"/>
    </xf>
    <xf numFmtId="0" fontId="3" fillId="0" borderId="13" xfId="0" applyFont="1" applyBorder="1" applyAlignment="1">
      <alignment vertical="center" wrapText="1"/>
    </xf>
    <xf numFmtId="0" fontId="3" fillId="0" borderId="8" xfId="0" applyFont="1" applyBorder="1" applyAlignment="1">
      <alignment horizontal="left" vertical="center" wrapText="1"/>
    </xf>
    <xf numFmtId="0" fontId="3" fillId="0" borderId="14" xfId="0" applyFont="1" applyBorder="1" applyAlignment="1">
      <alignment vertical="center" wrapText="1"/>
    </xf>
    <xf numFmtId="164" fontId="3" fillId="0" borderId="9" xfId="0" applyNumberFormat="1" applyFont="1" applyBorder="1" applyAlignment="1">
      <alignment horizontal="center" vertical="center" wrapText="1"/>
    </xf>
    <xf numFmtId="167" fontId="3" fillId="0" borderId="9" xfId="0" applyNumberFormat="1" applyFont="1" applyBorder="1" applyAlignment="1">
      <alignment horizontal="left" vertical="center" wrapText="1"/>
    </xf>
    <xf numFmtId="0" fontId="15" fillId="0" borderId="9" xfId="0" applyFont="1" applyBorder="1" applyAlignment="1">
      <alignment horizontal="left" vertical="center" wrapText="1"/>
    </xf>
    <xf numFmtId="0" fontId="3" fillId="0" borderId="12" xfId="0" applyFont="1" applyBorder="1" applyAlignment="1">
      <alignment horizontal="center" vertical="center" wrapText="1"/>
    </xf>
    <xf numFmtId="0" fontId="3" fillId="0" borderId="12" xfId="0" applyFont="1" applyBorder="1" applyAlignment="1">
      <alignment vertical="center" wrapText="1"/>
    </xf>
    <xf numFmtId="0" fontId="3" fillId="0" borderId="12" xfId="0" applyFont="1" applyBorder="1" applyAlignment="1">
      <alignment horizontal="left" vertical="center" wrapText="1"/>
    </xf>
    <xf numFmtId="0" fontId="3" fillId="0" borderId="13" xfId="0" applyFont="1" applyBorder="1" applyAlignment="1">
      <alignment horizontal="center" vertical="center" wrapText="1"/>
    </xf>
    <xf numFmtId="0" fontId="3" fillId="0" borderId="13" xfId="0" applyFont="1" applyBorder="1" applyAlignment="1">
      <alignment horizontal="left" vertical="center" wrapText="1"/>
    </xf>
    <xf numFmtId="166" fontId="3" fillId="0" borderId="13" xfId="0" applyNumberFormat="1" applyFont="1" applyBorder="1" applyAlignment="1">
      <alignment horizontal="center" vertical="center" wrapText="1"/>
    </xf>
    <xf numFmtId="167" fontId="3" fillId="0" borderId="13" xfId="0" applyNumberFormat="1" applyFont="1" applyBorder="1" applyAlignment="1">
      <alignment horizontal="center" vertical="center" wrapText="1"/>
    </xf>
    <xf numFmtId="175" fontId="3" fillId="0" borderId="13" xfId="0" applyNumberFormat="1" applyFont="1" applyBorder="1" applyAlignment="1">
      <alignment horizontal="center" vertical="center" wrapText="1"/>
    </xf>
    <xf numFmtId="3" fontId="3" fillId="0" borderId="13" xfId="0" applyNumberFormat="1" applyFont="1" applyBorder="1" applyAlignment="1">
      <alignment horizontal="center" vertical="center" wrapText="1"/>
    </xf>
    <xf numFmtId="167" fontId="3" fillId="0" borderId="13" xfId="0" applyNumberFormat="1" applyFont="1" applyBorder="1" applyAlignment="1">
      <alignment horizontal="left" vertical="center" wrapText="1"/>
    </xf>
    <xf numFmtId="0" fontId="3" fillId="0" borderId="16" xfId="0" applyFont="1" applyBorder="1" applyAlignment="1">
      <alignment horizontal="center" vertical="center" wrapText="1"/>
    </xf>
    <xf numFmtId="0" fontId="3" fillId="0" borderId="16" xfId="0" applyFont="1" applyBorder="1" applyAlignment="1">
      <alignment vertical="center" wrapText="1"/>
    </xf>
    <xf numFmtId="0" fontId="3" fillId="0" borderId="16" xfId="0" applyFont="1" applyBorder="1" applyAlignment="1">
      <alignment horizontal="left" vertical="center" wrapText="1"/>
    </xf>
    <xf numFmtId="167" fontId="3" fillId="0" borderId="16" xfId="0" applyNumberFormat="1" applyFont="1" applyBorder="1" applyAlignment="1">
      <alignment horizontal="left" vertical="center" wrapText="1"/>
    </xf>
    <xf numFmtId="167" fontId="3" fillId="0" borderId="12" xfId="0" applyNumberFormat="1" applyFont="1" applyBorder="1" applyAlignment="1">
      <alignment horizontal="left" vertical="center" wrapText="1"/>
    </xf>
    <xf numFmtId="172" fontId="3" fillId="0" borderId="9" xfId="0" applyNumberFormat="1" applyFont="1" applyBorder="1" applyAlignment="1">
      <alignment horizontal="left" vertical="center" wrapText="1"/>
    </xf>
    <xf numFmtId="173" fontId="3" fillId="0" borderId="9" xfId="0" applyNumberFormat="1" applyFont="1" applyBorder="1" applyAlignment="1">
      <alignment horizontal="center" vertical="center" wrapText="1"/>
    </xf>
    <xf numFmtId="174" fontId="3" fillId="0" borderId="9" xfId="0" applyNumberFormat="1" applyFont="1" applyBorder="1" applyAlignment="1">
      <alignment horizontal="center" vertical="center" wrapText="1"/>
    </xf>
    <xf numFmtId="171" fontId="3" fillId="0" borderId="9" xfId="0" applyNumberFormat="1" applyFont="1" applyBorder="1" applyAlignment="1">
      <alignment horizontal="left" vertical="center" wrapText="1"/>
    </xf>
    <xf numFmtId="0" fontId="16" fillId="0" borderId="9" xfId="0" applyFont="1" applyBorder="1" applyAlignment="1">
      <alignment horizontal="left" vertical="center" wrapText="1"/>
    </xf>
    <xf numFmtId="0" fontId="1" fillId="5" borderId="1" xfId="0" applyFont="1" applyFill="1" applyBorder="1" applyAlignment="1">
      <alignment vertical="center"/>
    </xf>
    <xf numFmtId="0" fontId="1" fillId="5" borderId="2" xfId="0" applyFont="1" applyFill="1" applyBorder="1" applyAlignment="1">
      <alignment vertical="center" wrapText="1"/>
    </xf>
    <xf numFmtId="0" fontId="1" fillId="5" borderId="2" xfId="0" applyFont="1" applyFill="1" applyBorder="1" applyAlignment="1">
      <alignment horizontal="left" vertical="center" wrapText="1"/>
    </xf>
    <xf numFmtId="0" fontId="1" fillId="5" borderId="2" xfId="0" applyFont="1" applyFill="1" applyBorder="1" applyAlignment="1">
      <alignment horizontal="center" vertical="center" wrapText="1"/>
    </xf>
    <xf numFmtId="0" fontId="1" fillId="5" borderId="2" xfId="0" applyFont="1" applyFill="1" applyBorder="1" applyAlignment="1">
      <alignment horizontal="center" vertical="center"/>
    </xf>
    <xf numFmtId="164" fontId="1" fillId="5" borderId="2" xfId="0" applyNumberFormat="1" applyFont="1" applyFill="1" applyBorder="1" applyAlignment="1">
      <alignment vertical="center" wrapText="1"/>
    </xf>
    <xf numFmtId="165" fontId="1" fillId="5" borderId="2" xfId="0" applyNumberFormat="1" applyFont="1" applyFill="1" applyBorder="1" applyAlignment="1">
      <alignment vertical="center" wrapText="1"/>
    </xf>
    <xf numFmtId="166" fontId="2" fillId="5" borderId="2" xfId="0" applyNumberFormat="1" applyFont="1" applyFill="1" applyBorder="1" applyAlignment="1">
      <alignment vertical="center" wrapText="1"/>
    </xf>
    <xf numFmtId="166" fontId="1" fillId="5" borderId="2" xfId="0" applyNumberFormat="1" applyFont="1" applyFill="1" applyBorder="1" applyAlignment="1">
      <alignment vertical="center" wrapText="1"/>
    </xf>
    <xf numFmtId="0" fontId="18" fillId="0" borderId="10" xfId="1" applyFont="1"/>
    <xf numFmtId="0" fontId="19" fillId="0" borderId="10" xfId="1" applyFont="1"/>
    <xf numFmtId="0" fontId="20" fillId="0" borderId="10" xfId="1" applyFont="1"/>
    <xf numFmtId="0" fontId="7" fillId="6" borderId="13" xfId="0" applyFont="1" applyFill="1" applyBorder="1" applyAlignment="1">
      <alignment vertical="center" wrapText="1"/>
    </xf>
    <xf numFmtId="0" fontId="1" fillId="5" borderId="4" xfId="0" applyFont="1" applyFill="1" applyBorder="1" applyAlignment="1">
      <alignment horizontal="left" vertical="center" wrapText="1"/>
    </xf>
    <xf numFmtId="0" fontId="0" fillId="7" borderId="13" xfId="0" applyFill="1" applyBorder="1" applyAlignment="1">
      <alignment vertical="center" wrapText="1"/>
    </xf>
    <xf numFmtId="0" fontId="3" fillId="0" borderId="5" xfId="0" applyFont="1" applyBorder="1" applyAlignment="1">
      <alignment horizontal="left" vertical="center" wrapText="1"/>
    </xf>
    <xf numFmtId="0" fontId="3" fillId="0" borderId="5" xfId="0" applyFont="1" applyBorder="1" applyAlignment="1">
      <alignment vertical="center" wrapText="1"/>
    </xf>
    <xf numFmtId="0" fontId="3" fillId="0" borderId="14" xfId="0" applyFont="1" applyBorder="1" applyAlignment="1">
      <alignment horizontal="left" vertical="center" wrapText="1"/>
    </xf>
    <xf numFmtId="0" fontId="3" fillId="0" borderId="18" xfId="0" applyFont="1" applyBorder="1" applyAlignment="1">
      <alignment vertical="center" wrapText="1"/>
    </xf>
    <xf numFmtId="0" fontId="3" fillId="0" borderId="17" xfId="0" applyFont="1" applyBorder="1" applyAlignment="1">
      <alignment vertical="center" wrapText="1"/>
    </xf>
    <xf numFmtId="0" fontId="3" fillId="0" borderId="7" xfId="0" applyFont="1" applyBorder="1" applyAlignment="1">
      <alignment vertical="center" wrapText="1"/>
    </xf>
    <xf numFmtId="0" fontId="3" fillId="0" borderId="21" xfId="0" applyFont="1" applyBorder="1" applyAlignment="1">
      <alignment vertical="center" wrapText="1"/>
    </xf>
    <xf numFmtId="0" fontId="7"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15" fillId="0" borderId="13" xfId="0" applyFont="1" applyBorder="1" applyAlignment="1">
      <alignment horizontal="left" vertical="center" wrapText="1"/>
    </xf>
    <xf numFmtId="0" fontId="15" fillId="0" borderId="13" xfId="0" applyFont="1" applyBorder="1" applyAlignment="1">
      <alignment vertical="center" wrapText="1"/>
    </xf>
    <xf numFmtId="0" fontId="15" fillId="6" borderId="13" xfId="0" applyFont="1" applyFill="1" applyBorder="1" applyAlignment="1">
      <alignment vertical="center" wrapText="1"/>
    </xf>
    <xf numFmtId="0" fontId="15" fillId="0" borderId="13" xfId="0" applyFont="1" applyBorder="1" applyAlignment="1">
      <alignment horizontal="center" vertical="center" wrapText="1"/>
    </xf>
    <xf numFmtId="0" fontId="15" fillId="0" borderId="13" xfId="3" applyFont="1" applyBorder="1" applyAlignment="1">
      <alignment horizontal="center" vertical="center" wrapText="1"/>
    </xf>
    <xf numFmtId="0" fontId="15" fillId="6" borderId="13" xfId="3" applyFont="1" applyFill="1" applyBorder="1" applyAlignment="1">
      <alignment vertical="center" wrapText="1"/>
    </xf>
    <xf numFmtId="0" fontId="9" fillId="0" borderId="13" xfId="0" applyFont="1" applyBorder="1" applyAlignment="1">
      <alignment vertical="center" wrapText="1"/>
    </xf>
    <xf numFmtId="0" fontId="3" fillId="0" borderId="24" xfId="0" applyFont="1" applyBorder="1" applyAlignment="1">
      <alignment horizontal="left" vertical="center" wrapText="1"/>
    </xf>
    <xf numFmtId="3" fontId="3" fillId="0" borderId="14" xfId="0" applyNumberFormat="1" applyFont="1" applyBorder="1" applyAlignment="1">
      <alignment horizontal="center" vertical="center" wrapText="1"/>
    </xf>
    <xf numFmtId="164" fontId="3" fillId="0" borderId="14" xfId="0" applyNumberFormat="1" applyFont="1" applyBorder="1" applyAlignment="1">
      <alignment horizontal="center" vertical="center" wrapText="1"/>
    </xf>
    <xf numFmtId="17" fontId="3" fillId="0" borderId="13" xfId="0" applyNumberFormat="1" applyFont="1" applyBorder="1" applyAlignment="1">
      <alignment horizontal="left" vertical="center" wrapText="1"/>
    </xf>
    <xf numFmtId="0" fontId="15" fillId="0" borderId="13" xfId="3" applyFont="1" applyBorder="1" applyAlignment="1">
      <alignment vertical="center" wrapText="1"/>
    </xf>
    <xf numFmtId="0" fontId="15" fillId="0" borderId="13" xfId="3" applyFont="1" applyBorder="1" applyAlignment="1">
      <alignment horizontal="left" vertical="center" wrapText="1"/>
    </xf>
    <xf numFmtId="17" fontId="8" fillId="0" borderId="13" xfId="0" applyNumberFormat="1" applyFont="1" applyBorder="1" applyAlignment="1">
      <alignment horizontal="left" vertical="center" wrapText="1"/>
    </xf>
    <xf numFmtId="170" fontId="3" fillId="0" borderId="13" xfId="0" applyNumberFormat="1" applyFont="1" applyBorder="1" applyAlignment="1">
      <alignment horizontal="left" vertical="center" wrapText="1"/>
    </xf>
    <xf numFmtId="0" fontId="4" fillId="0" borderId="13" xfId="0" applyFont="1" applyBorder="1" applyAlignment="1">
      <alignment horizontal="left" vertical="center" wrapText="1"/>
    </xf>
    <xf numFmtId="0" fontId="3" fillId="0" borderId="13" xfId="0" quotePrefix="1" applyFont="1" applyBorder="1" applyAlignment="1">
      <alignment horizontal="left" vertical="center" wrapText="1"/>
    </xf>
    <xf numFmtId="0" fontId="3" fillId="9" borderId="0" xfId="0" applyFont="1" applyFill="1" applyAlignment="1">
      <alignment horizontal="left" vertical="center" wrapText="1"/>
    </xf>
    <xf numFmtId="0" fontId="3" fillId="8" borderId="0" xfId="0" applyFont="1" applyFill="1" applyAlignment="1">
      <alignment vertical="center" wrapText="1"/>
    </xf>
    <xf numFmtId="0" fontId="24" fillId="3" borderId="13" xfId="0" applyFont="1" applyFill="1" applyBorder="1" applyAlignment="1">
      <alignment horizontal="center" vertical="center" wrapText="1"/>
    </xf>
    <xf numFmtId="165" fontId="24" fillId="3" borderId="13" xfId="0" applyNumberFormat="1" applyFont="1" applyFill="1" applyBorder="1" applyAlignment="1">
      <alignment horizontal="center" vertical="center" wrapText="1"/>
    </xf>
    <xf numFmtId="0" fontId="15" fillId="0" borderId="9" xfId="0" applyFont="1" applyBorder="1" applyAlignment="1">
      <alignment vertical="center" wrapText="1"/>
    </xf>
    <xf numFmtId="166" fontId="15" fillId="0" borderId="13" xfId="0" applyNumberFormat="1" applyFont="1" applyBorder="1" applyAlignment="1">
      <alignment horizontal="center" vertical="center" wrapText="1"/>
    </xf>
    <xf numFmtId="16" fontId="15" fillId="0" borderId="13" xfId="0" applyNumberFormat="1" applyFont="1" applyBorder="1" applyAlignment="1">
      <alignment horizontal="center" vertical="center" wrapText="1"/>
    </xf>
    <xf numFmtId="0" fontId="29" fillId="0" borderId="13" xfId="0" applyFont="1" applyBorder="1" applyAlignment="1">
      <alignment horizontal="left" vertical="center" wrapText="1"/>
    </xf>
    <xf numFmtId="1" fontId="15" fillId="0" borderId="13" xfId="0" applyNumberFormat="1" applyFont="1" applyBorder="1" applyAlignment="1">
      <alignment horizontal="center" vertical="center" wrapText="1"/>
    </xf>
    <xf numFmtId="0" fontId="29" fillId="0" borderId="13" xfId="0" applyFont="1" applyBorder="1" applyAlignment="1">
      <alignment vertical="center" wrapText="1"/>
    </xf>
    <xf numFmtId="0" fontId="15" fillId="6" borderId="13" xfId="0" applyFont="1" applyFill="1" applyBorder="1" applyAlignment="1">
      <alignment horizontal="left" vertical="center" wrapText="1"/>
    </xf>
    <xf numFmtId="3" fontId="15" fillId="0" borderId="13" xfId="0" applyNumberFormat="1" applyFont="1" applyBorder="1" applyAlignment="1">
      <alignment horizontal="center" vertical="center" wrapText="1"/>
    </xf>
    <xf numFmtId="0" fontId="15" fillId="0" borderId="25" xfId="0" applyFont="1" applyBorder="1" applyAlignment="1">
      <alignment horizontal="center" vertical="center" wrapText="1"/>
    </xf>
    <xf numFmtId="0" fontId="15" fillId="0" borderId="23" xfId="0" applyFont="1" applyBorder="1" applyAlignment="1">
      <alignment horizontal="center" vertical="center" wrapText="1"/>
    </xf>
    <xf numFmtId="0" fontId="15" fillId="6" borderId="23" xfId="0" applyFont="1" applyFill="1" applyBorder="1" applyAlignment="1">
      <alignment vertical="center" wrapText="1"/>
    </xf>
    <xf numFmtId="43" fontId="15" fillId="0" borderId="13" xfId="2" applyFont="1" applyFill="1" applyBorder="1" applyAlignment="1">
      <alignment vertical="center" wrapText="1"/>
    </xf>
    <xf numFmtId="0" fontId="32" fillId="0" borderId="13" xfId="0" applyFont="1" applyBorder="1" applyAlignment="1">
      <alignment horizontal="center" vertical="center" wrapText="1"/>
    </xf>
    <xf numFmtId="0" fontId="33" fillId="0" borderId="13" xfId="0" applyFont="1" applyBorder="1" applyAlignment="1">
      <alignment horizontal="left" vertical="center" wrapText="1"/>
    </xf>
    <xf numFmtId="0" fontId="34" fillId="0" borderId="13" xfId="0" applyFont="1" applyBorder="1" applyAlignment="1">
      <alignment horizontal="center" vertical="center" wrapText="1"/>
    </xf>
    <xf numFmtId="0" fontId="33" fillId="0" borderId="13" xfId="0" applyFont="1" applyBorder="1" applyAlignment="1">
      <alignment horizontal="center" vertical="center" wrapText="1"/>
    </xf>
    <xf numFmtId="43" fontId="15" fillId="0" borderId="13" xfId="4" applyFont="1" applyFill="1" applyBorder="1" applyAlignment="1">
      <alignment vertical="center" wrapText="1"/>
    </xf>
    <xf numFmtId="16" fontId="3" fillId="0" borderId="13" xfId="0" applyNumberFormat="1" applyFont="1" applyBorder="1" applyAlignment="1">
      <alignment horizontal="left" vertical="center" wrapText="1"/>
    </xf>
    <xf numFmtId="0" fontId="17" fillId="7" borderId="13" xfId="0" applyFont="1" applyFill="1" applyBorder="1" applyAlignment="1">
      <alignment vertical="center" wrapText="1"/>
    </xf>
    <xf numFmtId="171" fontId="3" fillId="0" borderId="13" xfId="0" applyNumberFormat="1" applyFont="1" applyBorder="1" applyAlignment="1">
      <alignment horizontal="left" vertical="center" wrapText="1"/>
    </xf>
    <xf numFmtId="0" fontId="0" fillId="7" borderId="23" xfId="0" applyFill="1" applyBorder="1" applyAlignment="1">
      <alignment vertical="center" wrapText="1"/>
    </xf>
    <xf numFmtId="0" fontId="31" fillId="5" borderId="4" xfId="0" applyFont="1" applyFill="1" applyBorder="1" applyAlignment="1">
      <alignment horizontal="left" vertical="center" wrapText="1"/>
    </xf>
    <xf numFmtId="0" fontId="15" fillId="0" borderId="0" xfId="0" applyFont="1" applyAlignment="1">
      <alignment horizontal="left" vertical="center"/>
    </xf>
    <xf numFmtId="0" fontId="31" fillId="0" borderId="3" xfId="0" applyFont="1" applyBorder="1" applyAlignment="1">
      <alignment horizontal="left" vertical="center" wrapText="1"/>
    </xf>
    <xf numFmtId="0" fontId="35" fillId="6" borderId="13" xfId="0" applyFont="1" applyFill="1" applyBorder="1" applyAlignment="1">
      <alignment horizontal="center" vertical="center" wrapText="1"/>
    </xf>
    <xf numFmtId="167" fontId="15" fillId="0" borderId="12" xfId="0" applyNumberFormat="1" applyFont="1" applyBorder="1" applyAlignment="1">
      <alignment horizontal="left" vertical="center" wrapText="1"/>
    </xf>
    <xf numFmtId="0" fontId="31" fillId="0" borderId="9" xfId="0" applyFont="1" applyBorder="1" applyAlignment="1">
      <alignment horizontal="left" vertical="center" wrapText="1"/>
    </xf>
    <xf numFmtId="172" fontId="15" fillId="0" borderId="9" xfId="0" applyNumberFormat="1" applyFont="1" applyBorder="1" applyAlignment="1">
      <alignment horizontal="left" vertical="center" wrapText="1"/>
    </xf>
    <xf numFmtId="171" fontId="15" fillId="0" borderId="9" xfId="0" applyNumberFormat="1" applyFont="1" applyBorder="1" applyAlignment="1">
      <alignment horizontal="left" vertical="center" wrapText="1"/>
    </xf>
    <xf numFmtId="17" fontId="15" fillId="0" borderId="9" xfId="0" applyNumberFormat="1" applyFont="1" applyBorder="1" applyAlignment="1">
      <alignment horizontal="left" vertical="center" wrapText="1"/>
    </xf>
    <xf numFmtId="0" fontId="32" fillId="0" borderId="13" xfId="0" applyFont="1" applyBorder="1" applyAlignment="1">
      <alignment vertical="center" wrapText="1"/>
    </xf>
    <xf numFmtId="0" fontId="28" fillId="7" borderId="13" xfId="0" applyFont="1" applyFill="1" applyBorder="1" applyAlignment="1">
      <alignment vertical="center" wrapText="1"/>
    </xf>
    <xf numFmtId="0" fontId="6" fillId="0" borderId="9" xfId="0" applyFont="1" applyBorder="1" applyAlignment="1">
      <alignment horizontal="left" vertical="center" wrapText="1"/>
    </xf>
    <xf numFmtId="0" fontId="15" fillId="0" borderId="9" xfId="0" applyFont="1" applyBorder="1" applyAlignment="1">
      <alignment horizontal="center" vertical="center" wrapText="1"/>
    </xf>
    <xf numFmtId="0" fontId="3" fillId="10" borderId="13" xfId="0" applyFont="1" applyFill="1" applyBorder="1" applyAlignment="1">
      <alignment vertical="center" wrapText="1"/>
    </xf>
    <xf numFmtId="0" fontId="15" fillId="0" borderId="13" xfId="0" applyFont="1" applyBorder="1" applyAlignment="1">
      <alignment horizontal="center" vertical="center"/>
    </xf>
    <xf numFmtId="43" fontId="15" fillId="0" borderId="13" xfId="4" applyFont="1" applyFill="1" applyBorder="1" applyAlignment="1">
      <alignment horizontal="center" vertical="center"/>
    </xf>
    <xf numFmtId="0" fontId="6" fillId="0" borderId="9" xfId="0" applyFont="1" applyBorder="1" applyAlignment="1">
      <alignment horizontal="center" vertical="center" wrapText="1"/>
    </xf>
    <xf numFmtId="0" fontId="6" fillId="0" borderId="9" xfId="0" applyFont="1" applyBorder="1" applyAlignment="1">
      <alignment vertical="center" wrapText="1"/>
    </xf>
    <xf numFmtId="0" fontId="6" fillId="0" borderId="13" xfId="0" applyFont="1" applyBorder="1" applyAlignment="1">
      <alignment vertical="center" wrapText="1"/>
    </xf>
    <xf numFmtId="0" fontId="3" fillId="13" borderId="9" xfId="0" applyFont="1" applyFill="1" applyBorder="1" applyAlignment="1">
      <alignment horizontal="left" vertical="center" wrapText="1"/>
    </xf>
    <xf numFmtId="0" fontId="1" fillId="5" borderId="4" xfId="0" applyFont="1" applyFill="1" applyBorder="1" applyAlignment="1">
      <alignment horizontal="center" vertical="center" wrapText="1"/>
    </xf>
    <xf numFmtId="0" fontId="15" fillId="15" borderId="13" xfId="0" applyFont="1" applyFill="1" applyBorder="1" applyAlignment="1">
      <alignment horizontal="center" vertical="center" wrapText="1"/>
    </xf>
    <xf numFmtId="0" fontId="3" fillId="0" borderId="10" xfId="0" applyFont="1" applyBorder="1" applyAlignment="1">
      <alignment horizontal="center" vertical="center"/>
    </xf>
    <xf numFmtId="0" fontId="3" fillId="0" borderId="10" xfId="0" applyFont="1" applyBorder="1" applyAlignment="1">
      <alignment vertical="center" wrapText="1"/>
    </xf>
    <xf numFmtId="0" fontId="3" fillId="0" borderId="10" xfId="0" applyFont="1" applyBorder="1" applyAlignment="1">
      <alignment horizontal="center" vertical="center" wrapText="1"/>
    </xf>
    <xf numFmtId="0" fontId="3" fillId="0" borderId="10" xfId="0" applyFont="1" applyBorder="1" applyAlignment="1">
      <alignment vertical="center"/>
    </xf>
    <xf numFmtId="0" fontId="31" fillId="0" borderId="13" xfId="0" applyFont="1" applyBorder="1" applyAlignment="1">
      <alignment horizontal="center" vertical="center" wrapText="1"/>
    </xf>
    <xf numFmtId="170" fontId="15" fillId="0" borderId="13" xfId="0" applyNumberFormat="1" applyFont="1" applyBorder="1" applyAlignment="1">
      <alignment horizontal="center" vertical="center" wrapText="1"/>
    </xf>
    <xf numFmtId="0" fontId="3" fillId="15" borderId="13" xfId="0" applyFont="1" applyFill="1" applyBorder="1" applyAlignment="1">
      <alignment horizontal="center" vertical="center" wrapText="1"/>
    </xf>
    <xf numFmtId="0" fontId="1" fillId="17" borderId="27" xfId="0" applyFont="1" applyFill="1" applyBorder="1" applyAlignment="1">
      <alignment vertical="center"/>
    </xf>
    <xf numFmtId="166" fontId="3" fillId="0" borderId="10" xfId="0" applyNumberFormat="1" applyFont="1" applyBorder="1" applyAlignment="1">
      <alignment horizontal="center" vertical="center"/>
    </xf>
    <xf numFmtId="0" fontId="4" fillId="0" borderId="28" xfId="0" applyFont="1" applyBorder="1" applyAlignment="1">
      <alignment vertical="center" wrapText="1"/>
    </xf>
    <xf numFmtId="17" fontId="4" fillId="0" borderId="15" xfId="0" applyNumberFormat="1" applyFont="1" applyBorder="1" applyAlignment="1">
      <alignment vertical="center" wrapText="1"/>
    </xf>
    <xf numFmtId="0" fontId="6" fillId="0" borderId="13" xfId="0" applyFont="1" applyBorder="1" applyAlignment="1">
      <alignment horizontal="center" vertical="center" wrapText="1"/>
    </xf>
    <xf numFmtId="167" fontId="6" fillId="0" borderId="13" xfId="0" applyNumberFormat="1" applyFont="1" applyBorder="1" applyAlignment="1">
      <alignment horizontal="center" vertical="center" wrapText="1"/>
    </xf>
    <xf numFmtId="170" fontId="3" fillId="0" borderId="13" xfId="0" applyNumberFormat="1" applyFont="1" applyBorder="1" applyAlignment="1">
      <alignment horizontal="center" vertical="center" wrapText="1"/>
    </xf>
    <xf numFmtId="167" fontId="15" fillId="0" borderId="13" xfId="0" applyNumberFormat="1" applyFont="1" applyBorder="1" applyAlignment="1">
      <alignment horizontal="center" vertical="center" wrapText="1"/>
    </xf>
    <xf numFmtId="178" fontId="3" fillId="0" borderId="13" xfId="0" applyNumberFormat="1" applyFont="1" applyBorder="1" applyAlignment="1">
      <alignment horizontal="center" vertical="center" wrapText="1"/>
    </xf>
    <xf numFmtId="0" fontId="7" fillId="0" borderId="13" xfId="0" applyFont="1" applyBorder="1" applyAlignment="1">
      <alignment horizontal="center" vertical="center"/>
    </xf>
    <xf numFmtId="0" fontId="22" fillId="0" borderId="13" xfId="0" applyFont="1" applyBorder="1" applyAlignment="1">
      <alignment horizontal="center" vertical="center" wrapText="1"/>
    </xf>
    <xf numFmtId="175" fontId="37" fillId="0" borderId="13" xfId="0" applyNumberFormat="1" applyFont="1" applyBorder="1" applyAlignment="1">
      <alignment horizontal="center" vertical="center" wrapText="1"/>
    </xf>
    <xf numFmtId="0" fontId="37" fillId="0" borderId="13" xfId="0" applyFont="1" applyBorder="1" applyAlignment="1">
      <alignment horizontal="center" vertical="center" wrapText="1"/>
    </xf>
    <xf numFmtId="175" fontId="6" fillId="0" borderId="13" xfId="0" applyNumberFormat="1" applyFont="1" applyBorder="1" applyAlignment="1">
      <alignment horizontal="center" vertical="center" wrapText="1"/>
    </xf>
    <xf numFmtId="166" fontId="32" fillId="0" borderId="13" xfId="0" applyNumberFormat="1" applyFont="1" applyBorder="1" applyAlignment="1">
      <alignment horizontal="center" vertical="center" wrapText="1"/>
    </xf>
    <xf numFmtId="167" fontId="32" fillId="0" borderId="13" xfId="0" applyNumberFormat="1" applyFont="1" applyBorder="1" applyAlignment="1">
      <alignment horizontal="center" vertical="center" wrapText="1"/>
    </xf>
    <xf numFmtId="166" fontId="32" fillId="0" borderId="13" xfId="5" applyNumberFormat="1" applyFont="1" applyBorder="1" applyAlignment="1">
      <alignment horizontal="center" vertical="center" wrapText="1"/>
    </xf>
    <xf numFmtId="167" fontId="32" fillId="0" borderId="13" xfId="5" applyNumberFormat="1" applyFont="1" applyBorder="1" applyAlignment="1">
      <alignment horizontal="center" vertical="center" wrapText="1"/>
    </xf>
    <xf numFmtId="0" fontId="32" fillId="0" borderId="13" xfId="5" applyFont="1" applyBorder="1" applyAlignment="1">
      <alignment horizontal="center" vertical="center" wrapText="1"/>
    </xf>
    <xf numFmtId="167" fontId="38" fillId="0" borderId="13" xfId="0" applyNumberFormat="1" applyFont="1" applyBorder="1" applyAlignment="1">
      <alignment horizontal="center" vertical="center" wrapText="1"/>
    </xf>
    <xf numFmtId="0" fontId="38" fillId="0" borderId="13" xfId="0" applyFont="1" applyBorder="1" applyAlignment="1">
      <alignment horizontal="center" vertical="center" wrapText="1"/>
    </xf>
    <xf numFmtId="175" fontId="15" fillId="0" borderId="13" xfId="0" applyNumberFormat="1" applyFont="1" applyBorder="1" applyAlignment="1">
      <alignment horizontal="center" vertical="center" wrapText="1"/>
    </xf>
    <xf numFmtId="0" fontId="15" fillId="0" borderId="17" xfId="0" applyFont="1" applyBorder="1" applyAlignment="1">
      <alignment horizontal="center" vertical="center" wrapText="1"/>
    </xf>
    <xf numFmtId="0" fontId="15" fillId="0" borderId="17" xfId="0" applyFont="1" applyBorder="1" applyAlignment="1">
      <alignment vertical="center" wrapText="1"/>
    </xf>
    <xf numFmtId="0" fontId="15" fillId="0" borderId="17" xfId="3" applyFont="1" applyBorder="1" applyAlignment="1">
      <alignment vertical="center" wrapText="1"/>
    </xf>
    <xf numFmtId="165" fontId="15" fillId="0" borderId="17" xfId="0" applyNumberFormat="1" applyFont="1" applyBorder="1" applyAlignment="1">
      <alignment horizontal="center" vertical="center" wrapText="1"/>
    </xf>
    <xf numFmtId="164" fontId="15" fillId="0" borderId="17" xfId="0" applyNumberFormat="1" applyFont="1" applyBorder="1" applyAlignment="1">
      <alignment horizontal="center" vertical="center" wrapText="1"/>
    </xf>
    <xf numFmtId="169" fontId="15" fillId="0" borderId="17" xfId="0" applyNumberFormat="1" applyFont="1" applyBorder="1" applyAlignment="1">
      <alignment horizontal="center" vertical="center" wrapText="1"/>
    </xf>
    <xf numFmtId="169" fontId="15" fillId="0" borderId="17" xfId="0" applyNumberFormat="1" applyFont="1" applyBorder="1" applyAlignment="1">
      <alignment horizontal="left" vertical="center" wrapText="1"/>
    </xf>
    <xf numFmtId="0" fontId="15" fillId="0" borderId="30"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19" xfId="0" applyFont="1" applyBorder="1" applyAlignment="1">
      <alignment vertical="center" wrapText="1"/>
    </xf>
    <xf numFmtId="0" fontId="32" fillId="0" borderId="19" xfId="0" applyFont="1" applyBorder="1" applyAlignment="1">
      <alignment vertical="center" wrapText="1"/>
    </xf>
    <xf numFmtId="167" fontId="3" fillId="0" borderId="21" xfId="0" applyNumberFormat="1" applyFont="1" applyBorder="1" applyAlignment="1">
      <alignment vertical="center" wrapText="1"/>
    </xf>
    <xf numFmtId="0" fontId="15" fillId="0" borderId="8" xfId="0" applyFont="1" applyBorder="1" applyAlignment="1">
      <alignment vertical="center" wrapText="1"/>
    </xf>
    <xf numFmtId="0" fontId="3" fillId="0" borderId="32" xfId="0" applyFont="1" applyBorder="1" applyAlignment="1">
      <alignment vertical="center" wrapText="1"/>
    </xf>
    <xf numFmtId="0" fontId="3" fillId="0" borderId="15" xfId="0" applyFont="1" applyBorder="1" applyAlignment="1">
      <alignment vertical="center" wrapText="1"/>
    </xf>
    <xf numFmtId="167" fontId="3" fillId="0" borderId="22" xfId="0" applyNumberFormat="1" applyFont="1" applyBorder="1" applyAlignment="1">
      <alignment vertical="center" wrapText="1"/>
    </xf>
    <xf numFmtId="0" fontId="4" fillId="0" borderId="8" xfId="0" applyFont="1" applyBorder="1" applyAlignment="1">
      <alignment vertical="center" wrapText="1"/>
    </xf>
    <xf numFmtId="172" fontId="3" fillId="0" borderId="8" xfId="0" applyNumberFormat="1" applyFont="1" applyBorder="1" applyAlignment="1">
      <alignment vertical="center" wrapText="1"/>
    </xf>
    <xf numFmtId="171" fontId="3" fillId="0" borderId="8" xfId="0" applyNumberFormat="1" applyFont="1" applyBorder="1" applyAlignment="1">
      <alignment vertical="center" wrapText="1"/>
    </xf>
    <xf numFmtId="17" fontId="3" fillId="0" borderId="8" xfId="0" applyNumberFormat="1" applyFont="1" applyBorder="1" applyAlignment="1">
      <alignment vertical="center" wrapText="1"/>
    </xf>
    <xf numFmtId="167" fontId="37" fillId="0" borderId="13" xfId="0" applyNumberFormat="1" applyFont="1" applyBorder="1" applyAlignment="1">
      <alignment horizontal="center" vertical="center" wrapText="1"/>
    </xf>
    <xf numFmtId="0" fontId="24" fillId="16" borderId="13" xfId="0" applyFont="1" applyFill="1" applyBorder="1" applyAlignment="1">
      <alignment horizontal="center" vertical="center" wrapText="1"/>
    </xf>
    <xf numFmtId="0" fontId="24" fillId="7" borderId="13" xfId="0" applyFont="1" applyFill="1" applyBorder="1" applyAlignment="1">
      <alignment horizontal="center" vertical="center" wrapText="1"/>
    </xf>
    <xf numFmtId="0" fontId="4" fillId="0" borderId="5" xfId="0" applyFont="1" applyBorder="1" applyAlignment="1">
      <alignment horizontal="center" vertical="center" wrapText="1"/>
    </xf>
    <xf numFmtId="0" fontId="3" fillId="18" borderId="13" xfId="0" applyFont="1" applyFill="1" applyBorder="1" applyAlignment="1">
      <alignment horizontal="center" vertical="center" wrapText="1"/>
    </xf>
    <xf numFmtId="0" fontId="3" fillId="18" borderId="13" xfId="0" applyFont="1" applyFill="1" applyBorder="1" applyAlignment="1">
      <alignment horizontal="left" vertical="center" wrapText="1"/>
    </xf>
    <xf numFmtId="164" fontId="3" fillId="18" borderId="13" xfId="0" applyNumberFormat="1" applyFont="1" applyFill="1" applyBorder="1" applyAlignment="1">
      <alignment horizontal="center" vertical="center" wrapText="1"/>
    </xf>
    <xf numFmtId="165" fontId="3" fillId="18" borderId="13" xfId="0" applyNumberFormat="1" applyFont="1" applyFill="1" applyBorder="1" applyAlignment="1">
      <alignment horizontal="center" vertical="center" wrapText="1"/>
    </xf>
    <xf numFmtId="166" fontId="3" fillId="18" borderId="13" xfId="0" applyNumberFormat="1" applyFont="1" applyFill="1" applyBorder="1" applyAlignment="1">
      <alignment horizontal="center" vertical="center" wrapText="1"/>
    </xf>
    <xf numFmtId="0" fontId="3" fillId="18" borderId="13" xfId="0" applyFont="1" applyFill="1" applyBorder="1" applyAlignment="1">
      <alignment vertical="center" wrapText="1"/>
    </xf>
    <xf numFmtId="0" fontId="15" fillId="0" borderId="12" xfId="0" applyFont="1" applyBorder="1" applyAlignment="1">
      <alignment horizontal="left" vertical="center" wrapText="1"/>
    </xf>
    <xf numFmtId="166" fontId="2" fillId="5" borderId="4" xfId="0" applyNumberFormat="1" applyFont="1" applyFill="1" applyBorder="1" applyAlignment="1">
      <alignment vertical="center" wrapText="1"/>
    </xf>
    <xf numFmtId="0" fontId="0" fillId="0" borderId="0" xfId="0" applyAlignment="1">
      <alignment vertical="center"/>
    </xf>
    <xf numFmtId="0" fontId="27" fillId="0" borderId="0" xfId="0" applyFont="1" applyAlignment="1">
      <alignment vertical="center"/>
    </xf>
    <xf numFmtId="0" fontId="28" fillId="0" borderId="0" xfId="0" applyFont="1" applyAlignment="1">
      <alignment vertical="center"/>
    </xf>
    <xf numFmtId="0" fontId="17" fillId="0" borderId="0" xfId="0" applyFont="1" applyAlignment="1">
      <alignment vertical="center"/>
    </xf>
    <xf numFmtId="0" fontId="15" fillId="0" borderId="0" xfId="0" applyFont="1" applyAlignment="1">
      <alignment vertical="center"/>
    </xf>
    <xf numFmtId="0" fontId="7" fillId="0" borderId="13" xfId="0" applyFont="1" applyBorder="1" applyAlignment="1">
      <alignment vertical="center"/>
    </xf>
    <xf numFmtId="0" fontId="15" fillId="0" borderId="13" xfId="0" applyFont="1" applyBorder="1" applyAlignment="1">
      <alignment vertical="center"/>
    </xf>
    <xf numFmtId="0" fontId="0" fillId="0" borderId="10" xfId="0" applyBorder="1" applyAlignment="1">
      <alignment vertical="center"/>
    </xf>
    <xf numFmtId="0" fontId="0" fillId="0" borderId="13" xfId="0" applyBorder="1" applyAlignment="1">
      <alignment vertical="center"/>
    </xf>
    <xf numFmtId="0" fontId="28" fillId="0" borderId="10" xfId="0" applyFont="1"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8" borderId="0" xfId="0" applyFill="1" applyAlignment="1">
      <alignment vertical="center"/>
    </xf>
    <xf numFmtId="0" fontId="7" fillId="0" borderId="0" xfId="0" applyFont="1" applyAlignment="1">
      <alignment vertical="center"/>
    </xf>
    <xf numFmtId="0" fontId="0" fillId="9" borderId="0" xfId="0" applyFill="1" applyAlignment="1">
      <alignment horizontal="left" vertical="center"/>
    </xf>
    <xf numFmtId="175" fontId="3" fillId="15" borderId="13" xfId="0" applyNumberFormat="1" applyFont="1" applyFill="1" applyBorder="1" applyAlignment="1">
      <alignment horizontal="center" vertical="center" wrapText="1"/>
    </xf>
    <xf numFmtId="175" fontId="7" fillId="0" borderId="13" xfId="0" applyNumberFormat="1" applyFont="1" applyBorder="1" applyAlignment="1">
      <alignment vertical="center"/>
    </xf>
    <xf numFmtId="175" fontId="32" fillId="0" borderId="13" xfId="0" applyNumberFormat="1" applyFont="1" applyBorder="1" applyAlignment="1">
      <alignment horizontal="center" vertical="center" wrapText="1"/>
    </xf>
    <xf numFmtId="175" fontId="32" fillId="0" borderId="13" xfId="5" applyNumberFormat="1" applyFont="1" applyBorder="1" applyAlignment="1">
      <alignment horizontal="center" vertical="center" wrapText="1"/>
    </xf>
    <xf numFmtId="175" fontId="7" fillId="0" borderId="13" xfId="0" applyNumberFormat="1" applyFont="1" applyBorder="1" applyAlignment="1">
      <alignment horizontal="center" vertical="center"/>
    </xf>
    <xf numFmtId="175" fontId="15" fillId="0" borderId="13" xfId="0" applyNumberFormat="1" applyFont="1" applyBorder="1" applyAlignment="1">
      <alignment vertical="center"/>
    </xf>
    <xf numFmtId="175" fontId="15" fillId="0" borderId="13" xfId="0" applyNumberFormat="1" applyFont="1" applyBorder="1" applyAlignment="1">
      <alignment horizontal="center" vertical="center"/>
    </xf>
    <xf numFmtId="175" fontId="38" fillId="0" borderId="13" xfId="0" applyNumberFormat="1" applyFont="1" applyBorder="1" applyAlignment="1">
      <alignment horizontal="center" vertical="center" wrapText="1"/>
    </xf>
    <xf numFmtId="0" fontId="3" fillId="8" borderId="0" xfId="0" applyFont="1" applyFill="1" applyAlignment="1">
      <alignment horizontal="center" vertical="center" wrapText="1"/>
    </xf>
    <xf numFmtId="0" fontId="15" fillId="6" borderId="17" xfId="0" applyFont="1" applyFill="1" applyBorder="1" applyAlignment="1">
      <alignment vertical="center" wrapText="1"/>
    </xf>
    <xf numFmtId="0" fontId="32" fillId="0" borderId="13" xfId="0" applyFont="1" applyBorder="1" applyAlignment="1">
      <alignment horizontal="left" vertical="center" wrapText="1"/>
    </xf>
    <xf numFmtId="0" fontId="5" fillId="0" borderId="0" xfId="0" applyFont="1"/>
    <xf numFmtId="0" fontId="39" fillId="0" borderId="13" xfId="0" applyFont="1" applyBorder="1" applyAlignment="1">
      <alignment horizontal="center" vertical="center" wrapText="1"/>
    </xf>
    <xf numFmtId="0" fontId="39" fillId="0" borderId="13" xfId="0" applyFont="1" applyBorder="1" applyAlignment="1">
      <alignment vertical="center" wrapText="1"/>
    </xf>
    <xf numFmtId="0" fontId="40" fillId="20" borderId="9" xfId="0" applyFont="1" applyFill="1" applyBorder="1" applyAlignment="1">
      <alignment horizontal="left" vertical="center" wrapText="1"/>
    </xf>
    <xf numFmtId="0" fontId="40" fillId="0" borderId="9" xfId="0" applyFont="1" applyBorder="1" applyAlignment="1">
      <alignment vertical="center" wrapText="1"/>
    </xf>
    <xf numFmtId="0" fontId="40" fillId="0" borderId="9" xfId="0" applyFont="1" applyBorder="1" applyAlignment="1">
      <alignment horizontal="center" vertical="center" wrapText="1"/>
    </xf>
    <xf numFmtId="0" fontId="40" fillId="0" borderId="9" xfId="0" applyFont="1" applyBorder="1" applyAlignment="1">
      <alignment horizontal="left" vertical="center" wrapText="1"/>
    </xf>
    <xf numFmtId="0" fontId="40" fillId="20" borderId="9" xfId="0" applyFont="1" applyFill="1" applyBorder="1" applyAlignment="1">
      <alignment vertical="center" wrapText="1"/>
    </xf>
    <xf numFmtId="0" fontId="15" fillId="6" borderId="25" xfId="0" applyFont="1" applyFill="1" applyBorder="1" applyAlignment="1">
      <alignment vertical="center" wrapText="1"/>
    </xf>
    <xf numFmtId="0" fontId="40" fillId="0" borderId="12" xfId="0" applyFont="1" applyBorder="1" applyAlignment="1">
      <alignment vertical="center" wrapText="1"/>
    </xf>
    <xf numFmtId="0" fontId="40" fillId="0" borderId="12" xfId="0" applyFont="1" applyBorder="1" applyAlignment="1">
      <alignment horizontal="center" vertical="center" wrapText="1"/>
    </xf>
    <xf numFmtId="0" fontId="31" fillId="0" borderId="25" xfId="0" applyFont="1" applyBorder="1" applyAlignment="1">
      <alignment horizontal="center" vertical="center" wrapText="1"/>
    </xf>
    <xf numFmtId="166" fontId="15" fillId="0" borderId="25" xfId="0" applyNumberFormat="1" applyFont="1" applyBorder="1" applyAlignment="1">
      <alignment horizontal="center" vertical="center" wrapText="1"/>
    </xf>
    <xf numFmtId="0" fontId="0" fillId="7" borderId="25" xfId="0" applyFill="1" applyBorder="1" applyAlignment="1">
      <alignment vertical="center" wrapText="1"/>
    </xf>
    <xf numFmtId="0" fontId="3" fillId="0" borderId="25" xfId="0" applyFont="1" applyBorder="1" applyAlignment="1">
      <alignment horizontal="left" vertical="center" wrapText="1"/>
    </xf>
    <xf numFmtId="0" fontId="40" fillId="21" borderId="9" xfId="0" applyFont="1" applyFill="1" applyBorder="1" applyAlignment="1">
      <alignment vertical="center" wrapText="1"/>
    </xf>
    <xf numFmtId="0" fontId="40" fillId="0" borderId="0" xfId="0" applyFont="1" applyAlignment="1">
      <alignment vertical="center" wrapText="1"/>
    </xf>
    <xf numFmtId="0" fontId="41" fillId="0" borderId="9" xfId="0" applyFont="1" applyBorder="1" applyAlignment="1">
      <alignment horizontal="center" vertical="center" wrapText="1"/>
    </xf>
    <xf numFmtId="0" fontId="40" fillId="0" borderId="0" xfId="0" applyFont="1" applyAlignment="1">
      <alignment horizontal="center" vertical="center"/>
    </xf>
    <xf numFmtId="3" fontId="40" fillId="0" borderId="9" xfId="0" applyNumberFormat="1" applyFont="1" applyBorder="1" applyAlignment="1">
      <alignment horizontal="center" vertical="center" wrapText="1"/>
    </xf>
    <xf numFmtId="0" fontId="41" fillId="21" borderId="9" xfId="0" applyFont="1" applyFill="1" applyBorder="1" applyAlignment="1">
      <alignment vertical="center" wrapText="1"/>
    </xf>
    <xf numFmtId="166" fontId="40" fillId="0" borderId="9" xfId="0" applyNumberFormat="1" applyFont="1" applyBorder="1" applyAlignment="1">
      <alignment horizontal="center" vertical="center" wrapText="1"/>
    </xf>
    <xf numFmtId="167" fontId="40" fillId="0" borderId="9" xfId="0" applyNumberFormat="1" applyFont="1" applyBorder="1" applyAlignment="1">
      <alignment horizontal="center" vertical="center" wrapText="1"/>
    </xf>
    <xf numFmtId="167" fontId="42" fillId="0" borderId="9" xfId="0" applyNumberFormat="1" applyFont="1" applyBorder="1" applyAlignment="1">
      <alignment horizontal="center" vertical="center" wrapText="1"/>
    </xf>
    <xf numFmtId="167" fontId="40" fillId="0" borderId="9" xfId="0" applyNumberFormat="1" applyFont="1" applyBorder="1" applyAlignment="1">
      <alignment vertical="center"/>
    </xf>
    <xf numFmtId="0" fontId="40" fillId="0" borderId="9" xfId="0" applyFont="1" applyBorder="1" applyAlignment="1">
      <alignment horizontal="center" vertical="center"/>
    </xf>
    <xf numFmtId="166" fontId="43" fillId="0" borderId="9" xfId="0" applyNumberFormat="1" applyFont="1" applyBorder="1" applyAlignment="1">
      <alignment vertical="center"/>
    </xf>
    <xf numFmtId="0" fontId="43" fillId="0" borderId="9" xfId="0" applyFont="1" applyBorder="1" applyAlignment="1">
      <alignment vertical="center"/>
    </xf>
    <xf numFmtId="167" fontId="43" fillId="0" borderId="9" xfId="0" applyNumberFormat="1" applyFont="1" applyBorder="1" applyAlignment="1">
      <alignment vertical="center"/>
    </xf>
    <xf numFmtId="0" fontId="23" fillId="6" borderId="13" xfId="0" applyFont="1" applyFill="1" applyBorder="1" applyAlignment="1">
      <alignment vertical="center" wrapText="1"/>
    </xf>
    <xf numFmtId="0" fontId="33" fillId="0" borderId="13" xfId="0" applyFont="1" applyBorder="1" applyAlignment="1">
      <alignment vertical="center" wrapText="1"/>
    </xf>
    <xf numFmtId="0" fontId="15" fillId="0" borderId="9" xfId="0" applyFont="1" applyBorder="1" applyAlignment="1">
      <alignment horizontal="center" vertical="center"/>
    </xf>
    <xf numFmtId="167" fontId="15" fillId="0" borderId="9" xfId="0" applyNumberFormat="1" applyFont="1" applyBorder="1" applyAlignment="1">
      <alignment horizontal="center" vertical="center"/>
    </xf>
    <xf numFmtId="14" fontId="15" fillId="0" borderId="9" xfId="0" applyNumberFormat="1" applyFont="1" applyBorder="1" applyAlignment="1">
      <alignment horizontal="center" vertical="center"/>
    </xf>
    <xf numFmtId="0" fontId="15" fillId="0" borderId="9" xfId="0" applyFont="1" applyBorder="1" applyAlignment="1">
      <alignment vertical="center"/>
    </xf>
    <xf numFmtId="166" fontId="15" fillId="0" borderId="9" xfId="0" applyNumberFormat="1" applyFont="1" applyBorder="1" applyAlignment="1">
      <alignment horizontal="center" vertical="center" wrapText="1"/>
    </xf>
    <xf numFmtId="167" fontId="15" fillId="0" borderId="9" xfId="0" applyNumberFormat="1" applyFont="1" applyBorder="1" applyAlignment="1">
      <alignment horizontal="center" vertical="center" wrapText="1"/>
    </xf>
    <xf numFmtId="0" fontId="3" fillId="19" borderId="12" xfId="0" applyFont="1" applyFill="1" applyBorder="1" applyAlignment="1">
      <alignment vertical="center" wrapText="1"/>
    </xf>
    <xf numFmtId="167" fontId="15" fillId="0" borderId="9" xfId="0" applyNumberFormat="1" applyFont="1" applyBorder="1" applyAlignment="1">
      <alignment vertical="center"/>
    </xf>
    <xf numFmtId="0" fontId="32" fillId="0" borderId="13" xfId="0" applyFont="1" applyBorder="1" applyAlignment="1">
      <alignment vertical="center"/>
    </xf>
    <xf numFmtId="175" fontId="32" fillId="0" borderId="13" xfId="0" applyNumberFormat="1" applyFont="1" applyBorder="1" applyAlignment="1">
      <alignment vertical="center"/>
    </xf>
    <xf numFmtId="0" fontId="15" fillId="0" borderId="25" xfId="0" applyFont="1" applyBorder="1" applyAlignment="1">
      <alignment vertical="center"/>
    </xf>
    <xf numFmtId="0" fontId="6" fillId="0" borderId="12" xfId="0" applyFont="1" applyBorder="1" applyAlignment="1">
      <alignment horizontal="center" vertical="center" wrapText="1"/>
    </xf>
    <xf numFmtId="167" fontId="15" fillId="0" borderId="12" xfId="0" applyNumberFormat="1" applyFont="1" applyBorder="1" applyAlignment="1">
      <alignment horizontal="center" vertical="center" wrapText="1"/>
    </xf>
    <xf numFmtId="0" fontId="15" fillId="0" borderId="12" xfId="0" applyFont="1" applyBorder="1" applyAlignment="1">
      <alignment horizontal="center" vertical="center"/>
    </xf>
    <xf numFmtId="167" fontId="15" fillId="0" borderId="12" xfId="0" applyNumberFormat="1" applyFont="1" applyBorder="1" applyAlignment="1">
      <alignment horizontal="center" vertical="center"/>
    </xf>
    <xf numFmtId="3" fontId="32" fillId="0" borderId="13" xfId="0" applyNumberFormat="1" applyFont="1" applyBorder="1" applyAlignment="1">
      <alignment horizontal="center" vertical="center" wrapText="1"/>
    </xf>
    <xf numFmtId="0" fontId="32" fillId="0" borderId="13" xfId="0" applyFont="1" applyBorder="1" applyAlignment="1">
      <alignment horizontal="center" vertical="center"/>
    </xf>
    <xf numFmtId="167" fontId="32" fillId="0" borderId="13" xfId="0" applyNumberFormat="1" applyFont="1" applyBorder="1" applyAlignment="1">
      <alignment vertical="center" wrapText="1"/>
    </xf>
    <xf numFmtId="0" fontId="32" fillId="0" borderId="23" xfId="0" applyFont="1" applyBorder="1" applyAlignment="1">
      <alignment vertical="center" wrapText="1"/>
    </xf>
    <xf numFmtId="0" fontId="32" fillId="0" borderId="19" xfId="0" applyFont="1" applyBorder="1" applyAlignment="1">
      <alignment horizontal="center" vertical="center" wrapText="1"/>
    </xf>
    <xf numFmtId="0" fontId="15" fillId="0" borderId="25" xfId="0" applyFont="1" applyBorder="1" applyAlignment="1">
      <alignment horizontal="center" vertical="center"/>
    </xf>
    <xf numFmtId="0" fontId="7" fillId="0" borderId="25" xfId="0" applyFont="1" applyBorder="1" applyAlignment="1">
      <alignment horizontal="center" vertical="center"/>
    </xf>
    <xf numFmtId="175" fontId="15" fillId="0" borderId="25" xfId="0" applyNumberFormat="1" applyFont="1" applyBorder="1" applyAlignment="1">
      <alignment horizontal="center" vertical="center"/>
    </xf>
    <xf numFmtId="0" fontId="6" fillId="0" borderId="14" xfId="0" applyFont="1" applyBorder="1" applyAlignment="1">
      <alignment horizontal="center" vertical="center" wrapText="1"/>
    </xf>
    <xf numFmtId="0" fontId="15" fillId="0" borderId="14" xfId="0" applyFont="1" applyBorder="1" applyAlignment="1">
      <alignment horizontal="center" vertical="center"/>
    </xf>
    <xf numFmtId="167" fontId="15" fillId="0" borderId="14" xfId="0" applyNumberFormat="1" applyFont="1" applyBorder="1" applyAlignment="1">
      <alignment horizontal="center" vertical="center"/>
    </xf>
    <xf numFmtId="0" fontId="3" fillId="0" borderId="23" xfId="0" applyFont="1" applyBorder="1" applyAlignment="1">
      <alignment horizontal="left" vertical="center" wrapText="1"/>
    </xf>
    <xf numFmtId="167" fontId="3" fillId="0" borderId="13" xfId="0" applyNumberFormat="1" applyFont="1" applyBorder="1" applyAlignment="1">
      <alignment vertical="center" wrapText="1"/>
    </xf>
    <xf numFmtId="175" fontId="7" fillId="0" borderId="13" xfId="0" applyNumberFormat="1" applyFont="1" applyBorder="1" applyAlignment="1">
      <alignment vertical="center" wrapText="1"/>
    </xf>
    <xf numFmtId="0" fontId="3" fillId="11" borderId="9" xfId="0" applyFont="1" applyFill="1" applyBorder="1" applyAlignment="1">
      <alignment horizontal="left" vertical="center" wrapText="1"/>
    </xf>
    <xf numFmtId="166" fontId="3" fillId="0" borderId="9" xfId="0" applyNumberFormat="1" applyFont="1" applyBorder="1" applyAlignment="1">
      <alignment horizontal="center" vertical="center" wrapText="1"/>
    </xf>
    <xf numFmtId="167" fontId="3" fillId="0" borderId="9" xfId="0" applyNumberFormat="1" applyFont="1" applyBorder="1" applyAlignment="1">
      <alignment horizontal="center" vertical="center" wrapText="1"/>
    </xf>
    <xf numFmtId="0" fontId="3" fillId="0" borderId="9" xfId="0" applyFont="1" applyBorder="1" applyAlignment="1">
      <alignment horizontal="center" vertical="center"/>
    </xf>
    <xf numFmtId="167" fontId="3" fillId="0" borderId="9" xfId="0" applyNumberFormat="1" applyFont="1" applyBorder="1" applyAlignment="1">
      <alignment horizontal="center" vertical="center"/>
    </xf>
    <xf numFmtId="167" fontId="4" fillId="0" borderId="9" xfId="0" applyNumberFormat="1" applyFont="1" applyBorder="1" applyAlignment="1">
      <alignment horizontal="center" vertical="center" wrapText="1"/>
    </xf>
    <xf numFmtId="167" fontId="6" fillId="0" borderId="9" xfId="0" applyNumberFormat="1" applyFont="1" applyBorder="1" applyAlignment="1">
      <alignment horizontal="center" vertical="center" wrapText="1"/>
    </xf>
    <xf numFmtId="167" fontId="7" fillId="0" borderId="9" xfId="0" applyNumberFormat="1" applyFont="1" applyBorder="1" applyAlignment="1">
      <alignment vertical="center"/>
    </xf>
    <xf numFmtId="0" fontId="15" fillId="0" borderId="5" xfId="0" applyFont="1" applyBorder="1" applyAlignment="1">
      <alignment horizontal="center" vertical="center" wrapText="1"/>
    </xf>
    <xf numFmtId="166" fontId="6" fillId="0" borderId="9" xfId="0" applyNumberFormat="1" applyFont="1" applyBorder="1" applyAlignment="1">
      <alignment horizontal="center" vertical="center" wrapText="1"/>
    </xf>
    <xf numFmtId="14" fontId="3" fillId="0" borderId="13" xfId="0" applyNumberFormat="1" applyFont="1" applyBorder="1" applyAlignment="1">
      <alignment horizontal="center" vertical="center" wrapText="1"/>
    </xf>
    <xf numFmtId="0" fontId="32" fillId="0" borderId="13" xfId="0" quotePrefix="1" applyFont="1" applyBorder="1" applyAlignment="1">
      <alignment horizontal="center" vertical="center" wrapText="1"/>
    </xf>
    <xf numFmtId="0" fontId="41" fillId="0" borderId="9" xfId="0" applyFont="1" applyBorder="1" applyAlignment="1">
      <alignment vertical="center" wrapText="1"/>
    </xf>
    <xf numFmtId="164" fontId="3" fillId="0" borderId="10" xfId="0" applyNumberFormat="1" applyFont="1" applyBorder="1" applyAlignment="1">
      <alignment vertical="center" wrapText="1"/>
    </xf>
    <xf numFmtId="164" fontId="3" fillId="0" borderId="13" xfId="0" applyNumberFormat="1" applyFont="1" applyBorder="1" applyAlignment="1">
      <alignment vertical="center" wrapText="1"/>
    </xf>
    <xf numFmtId="0" fontId="47" fillId="3" borderId="13" xfId="0" applyFont="1" applyFill="1" applyBorder="1" applyAlignment="1">
      <alignment horizontal="center" vertical="center" wrapText="1"/>
    </xf>
    <xf numFmtId="175" fontId="15" fillId="0" borderId="13" xfId="0" applyNumberFormat="1" applyFont="1" applyBorder="1" applyAlignment="1">
      <alignment vertical="center" wrapText="1"/>
    </xf>
    <xf numFmtId="0" fontId="1" fillId="5" borderId="4" xfId="0" applyFont="1" applyFill="1" applyBorder="1" applyAlignment="1">
      <alignment vertical="center"/>
    </xf>
    <xf numFmtId="0" fontId="4" fillId="0" borderId="10" xfId="0" applyFont="1" applyBorder="1" applyAlignment="1">
      <alignment horizontal="center" vertical="center" wrapText="1"/>
    </xf>
    <xf numFmtId="0" fontId="3" fillId="0" borderId="17" xfId="0" applyFont="1" applyBorder="1" applyAlignment="1">
      <alignment horizontal="center" vertical="center" wrapText="1"/>
    </xf>
    <xf numFmtId="0" fontId="32" fillId="0" borderId="17" xfId="0" applyFont="1" applyBorder="1" applyAlignment="1">
      <alignment horizontal="center" vertical="center" wrapText="1"/>
    </xf>
    <xf numFmtId="1" fontId="3" fillId="0" borderId="17" xfId="0" applyNumberFormat="1" applyFont="1" applyBorder="1" applyAlignment="1">
      <alignment horizontal="center" vertical="center" wrapText="1"/>
    </xf>
    <xf numFmtId="1" fontId="15" fillId="0" borderId="17" xfId="0" applyNumberFormat="1" applyFont="1" applyBorder="1" applyAlignment="1">
      <alignment horizontal="center" vertical="center" wrapText="1"/>
    </xf>
    <xf numFmtId="0" fontId="3" fillId="0" borderId="18"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7" xfId="0" applyFont="1" applyBorder="1" applyAlignment="1">
      <alignment horizontal="center" vertical="center" wrapText="1"/>
    </xf>
    <xf numFmtId="0" fontId="15" fillId="0" borderId="19" xfId="0" applyFont="1" applyBorder="1" applyAlignment="1">
      <alignment horizontal="center" vertical="center" wrapText="1"/>
    </xf>
    <xf numFmtId="0" fontId="3" fillId="0" borderId="19" xfId="0" applyFont="1" applyBorder="1" applyAlignment="1">
      <alignment horizontal="center" vertical="center" wrapText="1"/>
    </xf>
    <xf numFmtId="0" fontId="15" fillId="0" borderId="33" xfId="0" applyFont="1" applyBorder="1" applyAlignment="1">
      <alignment horizontal="center" vertical="center" wrapText="1"/>
    </xf>
    <xf numFmtId="0" fontId="15" fillId="0" borderId="26"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15" fillId="18" borderId="13" xfId="0" applyFont="1" applyFill="1" applyBorder="1" applyAlignment="1">
      <alignment horizontal="center" vertical="center" wrapText="1"/>
    </xf>
    <xf numFmtId="176" fontId="15" fillId="0" borderId="13" xfId="0" applyNumberFormat="1" applyFont="1" applyBorder="1" applyAlignment="1">
      <alignment horizontal="center" vertical="center" wrapText="1"/>
    </xf>
    <xf numFmtId="0" fontId="1" fillId="17" borderId="27" xfId="0" applyFont="1" applyFill="1" applyBorder="1" applyAlignment="1">
      <alignment horizontal="center" vertical="center"/>
    </xf>
    <xf numFmtId="0" fontId="15" fillId="0" borderId="9" xfId="0" quotePrefix="1" applyFont="1" applyBorder="1" applyAlignment="1">
      <alignment horizontal="center" vertical="center"/>
    </xf>
    <xf numFmtId="0" fontId="7" fillId="0" borderId="9" xfId="0" applyFont="1" applyBorder="1" applyAlignment="1">
      <alignment horizontal="center" vertical="center"/>
    </xf>
    <xf numFmtId="0" fontId="7" fillId="0" borderId="0" xfId="0" applyFont="1" applyAlignment="1">
      <alignment horizontal="center" vertical="center"/>
    </xf>
    <xf numFmtId="0" fontId="1" fillId="5" borderId="4" xfId="0" applyFont="1" applyFill="1" applyBorder="1" applyAlignment="1">
      <alignment vertical="center" wrapText="1"/>
    </xf>
    <xf numFmtId="167" fontId="3" fillId="0" borderId="10" xfId="0" applyNumberFormat="1" applyFont="1" applyBorder="1" applyAlignment="1">
      <alignment vertical="center" wrapText="1"/>
    </xf>
    <xf numFmtId="0" fontId="3" fillId="0" borderId="29" xfId="0" applyFont="1" applyBorder="1" applyAlignment="1">
      <alignment vertical="center" wrapText="1"/>
    </xf>
    <xf numFmtId="179" fontId="40" fillId="0" borderId="12" xfId="0" applyNumberFormat="1" applyFont="1" applyBorder="1" applyAlignment="1">
      <alignment horizontal="left" vertical="center" wrapText="1"/>
    </xf>
    <xf numFmtId="0" fontId="40" fillId="21" borderId="12" xfId="0" applyFont="1" applyFill="1" applyBorder="1" applyAlignment="1">
      <alignment vertical="center" wrapText="1"/>
    </xf>
    <xf numFmtId="3" fontId="40" fillId="0" borderId="12" xfId="0" applyNumberFormat="1" applyFont="1" applyBorder="1" applyAlignment="1">
      <alignment vertical="center" wrapText="1"/>
    </xf>
    <xf numFmtId="0" fontId="32" fillId="0" borderId="25" xfId="0" applyFont="1" applyBorder="1" applyAlignment="1">
      <alignment horizontal="center" vertical="center" wrapText="1"/>
    </xf>
    <xf numFmtId="167" fontId="40" fillId="0" borderId="12" xfId="0" applyNumberFormat="1" applyFont="1" applyBorder="1" applyAlignment="1">
      <alignment horizontal="center" vertical="center" wrapText="1"/>
    </xf>
    <xf numFmtId="0" fontId="40" fillId="0" borderId="15" xfId="0" applyFont="1" applyBorder="1" applyAlignment="1">
      <alignment vertical="center" wrapText="1"/>
    </xf>
    <xf numFmtId="0" fontId="40" fillId="0" borderId="29" xfId="0" applyFont="1" applyBorder="1" applyAlignment="1">
      <alignment vertical="center" wrapText="1"/>
    </xf>
    <xf numFmtId="0" fontId="15" fillId="0" borderId="34" xfId="0" applyFont="1" applyBorder="1" applyAlignment="1">
      <alignment vertical="center" wrapText="1"/>
    </xf>
    <xf numFmtId="17" fontId="32" fillId="0" borderId="34" xfId="0" applyNumberFormat="1" applyFont="1" applyBorder="1" applyAlignment="1">
      <alignment vertical="center" wrapText="1"/>
    </xf>
    <xf numFmtId="17" fontId="33" fillId="0" borderId="34" xfId="0" applyNumberFormat="1" applyFont="1" applyBorder="1" applyAlignment="1">
      <alignment vertical="center" wrapText="1"/>
    </xf>
    <xf numFmtId="17" fontId="15" fillId="0" borderId="34" xfId="0" applyNumberFormat="1" applyFont="1" applyBorder="1" applyAlignment="1">
      <alignment vertical="center" wrapText="1"/>
    </xf>
    <xf numFmtId="17" fontId="8" fillId="0" borderId="34" xfId="0" applyNumberFormat="1" applyFont="1" applyBorder="1" applyAlignment="1">
      <alignment vertical="center" wrapText="1"/>
    </xf>
    <xf numFmtId="17" fontId="15" fillId="0" borderId="34" xfId="0" applyNumberFormat="1" applyFont="1" applyBorder="1" applyAlignment="1">
      <alignment horizontal="center" vertical="center" wrapText="1"/>
    </xf>
    <xf numFmtId="0" fontId="32" fillId="0" borderId="34" xfId="0" applyFont="1" applyBorder="1" applyAlignment="1">
      <alignment vertical="center" wrapText="1"/>
    </xf>
    <xf numFmtId="170" fontId="15" fillId="0" borderId="34" xfId="0" applyNumberFormat="1" applyFont="1" applyBorder="1" applyAlignment="1">
      <alignment vertical="center" wrapText="1"/>
    </xf>
    <xf numFmtId="170" fontId="3" fillId="0" borderId="34" xfId="0" applyNumberFormat="1" applyFont="1" applyBorder="1" applyAlignment="1">
      <alignment vertical="center" wrapText="1"/>
    </xf>
    <xf numFmtId="17" fontId="3" fillId="0" borderId="34" xfId="0" applyNumberFormat="1" applyFont="1" applyBorder="1" applyAlignment="1">
      <alignment vertical="center" wrapText="1"/>
    </xf>
    <xf numFmtId="0" fontId="3" fillId="0" borderId="34" xfId="0" applyFont="1" applyBorder="1" applyAlignment="1">
      <alignment vertical="center" wrapText="1"/>
    </xf>
    <xf numFmtId="170" fontId="3" fillId="0" borderId="15" xfId="0" applyNumberFormat="1" applyFont="1" applyBorder="1" applyAlignment="1">
      <alignment vertical="center" wrapText="1"/>
    </xf>
    <xf numFmtId="0" fontId="3" fillId="11" borderId="15" xfId="0" applyFont="1" applyFill="1" applyBorder="1" applyAlignment="1">
      <alignment vertical="center" wrapText="1"/>
    </xf>
    <xf numFmtId="16" fontId="3" fillId="0" borderId="15" xfId="0" applyNumberFormat="1" applyFont="1" applyBorder="1" applyAlignment="1">
      <alignment vertical="center" wrapText="1"/>
    </xf>
    <xf numFmtId="0" fontId="9" fillId="0" borderId="34" xfId="0" applyFont="1" applyBorder="1" applyAlignment="1">
      <alignment vertical="center" wrapText="1"/>
    </xf>
    <xf numFmtId="0" fontId="32" fillId="0" borderId="35" xfId="0" applyFont="1" applyBorder="1" applyAlignment="1">
      <alignment vertical="center" wrapText="1"/>
    </xf>
    <xf numFmtId="167" fontId="32" fillId="0" borderId="17" xfId="0" applyNumberFormat="1" applyFont="1" applyBorder="1" applyAlignment="1">
      <alignment vertical="center" wrapText="1"/>
    </xf>
    <xf numFmtId="167" fontId="32" fillId="0" borderId="17" xfId="0" applyNumberFormat="1" applyFont="1" applyBorder="1" applyAlignment="1">
      <alignment horizontal="center" vertical="center" wrapText="1"/>
    </xf>
    <xf numFmtId="171" fontId="15" fillId="0" borderId="34" xfId="0" applyNumberFormat="1" applyFont="1" applyBorder="1" applyAlignment="1">
      <alignment vertical="center" wrapText="1"/>
    </xf>
    <xf numFmtId="17" fontId="30" fillId="0" borderId="34" xfId="0" applyNumberFormat="1" applyFont="1" applyBorder="1" applyAlignment="1">
      <alignment vertical="center" wrapText="1"/>
    </xf>
    <xf numFmtId="167" fontId="15" fillId="0" borderId="34" xfId="0" applyNumberFormat="1" applyFont="1" applyBorder="1" applyAlignment="1">
      <alignment vertical="center" wrapText="1"/>
    </xf>
    <xf numFmtId="0" fontId="31" fillId="0" borderId="34" xfId="0" applyFont="1" applyBorder="1" applyAlignment="1">
      <alignment vertical="center" wrapText="1"/>
    </xf>
    <xf numFmtId="0" fontId="6" fillId="0" borderId="35" xfId="0" applyFont="1" applyBorder="1" applyAlignment="1">
      <alignment vertical="center" wrapText="1"/>
    </xf>
    <xf numFmtId="0" fontId="4" fillId="0" borderId="34" xfId="0" applyFont="1" applyBorder="1" applyAlignment="1">
      <alignment vertical="center" wrapText="1"/>
    </xf>
    <xf numFmtId="167" fontId="3" fillId="0" borderId="34" xfId="0" applyNumberFormat="1" applyFont="1" applyBorder="1" applyAlignment="1">
      <alignment vertical="center" wrapText="1"/>
    </xf>
    <xf numFmtId="167" fontId="3" fillId="0" borderId="29" xfId="0" applyNumberFormat="1" applyFont="1" applyBorder="1" applyAlignment="1">
      <alignment vertical="center" wrapText="1"/>
    </xf>
    <xf numFmtId="167" fontId="3" fillId="0" borderId="17" xfId="0" applyNumberFormat="1" applyFont="1" applyBorder="1" applyAlignment="1">
      <alignment vertical="center" wrapText="1"/>
    </xf>
    <xf numFmtId="0" fontId="15" fillId="0" borderId="32" xfId="0" applyFont="1" applyBorder="1" applyAlignment="1">
      <alignment vertical="center" wrapText="1"/>
    </xf>
    <xf numFmtId="0" fontId="15" fillId="0" borderId="15" xfId="0" applyFont="1" applyBorder="1" applyAlignment="1">
      <alignment vertical="center" wrapText="1"/>
    </xf>
    <xf numFmtId="0" fontId="15" fillId="0" borderId="5" xfId="0" applyFont="1" applyBorder="1" applyAlignment="1">
      <alignment horizontal="left" vertical="center" wrapText="1"/>
    </xf>
    <xf numFmtId="0" fontId="15" fillId="0" borderId="29" xfId="0" applyFont="1" applyBorder="1" applyAlignment="1">
      <alignment vertical="center" wrapText="1"/>
    </xf>
    <xf numFmtId="167" fontId="3" fillId="0" borderId="15" xfId="0" applyNumberFormat="1" applyFont="1" applyBorder="1" applyAlignment="1">
      <alignment vertical="center" wrapText="1"/>
    </xf>
    <xf numFmtId="0" fontId="15" fillId="6" borderId="19" xfId="0" applyFont="1" applyFill="1" applyBorder="1" applyAlignment="1">
      <alignment vertical="center" wrapText="1"/>
    </xf>
    <xf numFmtId="0" fontId="15" fillId="6" borderId="33" xfId="0" applyFont="1" applyFill="1" applyBorder="1" applyAlignment="1">
      <alignment vertical="center" wrapText="1"/>
    </xf>
    <xf numFmtId="0" fontId="15" fillId="0" borderId="19" xfId="0" applyFont="1" applyBorder="1" applyAlignment="1">
      <alignment horizontal="left" vertical="center" wrapText="1"/>
    </xf>
    <xf numFmtId="171" fontId="15" fillId="0" borderId="19" xfId="0" applyNumberFormat="1" applyFont="1" applyBorder="1" applyAlignment="1">
      <alignment horizontal="left" vertical="center" wrapText="1"/>
    </xf>
    <xf numFmtId="17" fontId="15" fillId="0" borderId="19" xfId="0" applyNumberFormat="1" applyFont="1" applyBorder="1" applyAlignment="1">
      <alignment horizontal="left" vertical="center" wrapText="1"/>
    </xf>
    <xf numFmtId="17" fontId="30" fillId="0" borderId="19" xfId="0" applyNumberFormat="1" applyFont="1" applyBorder="1" applyAlignment="1">
      <alignment horizontal="left" vertical="center" wrapText="1"/>
    </xf>
    <xf numFmtId="167" fontId="15" fillId="0" borderId="19" xfId="0" applyNumberFormat="1" applyFont="1" applyBorder="1" applyAlignment="1">
      <alignment horizontal="left" vertical="center" wrapText="1"/>
    </xf>
    <xf numFmtId="0" fontId="31" fillId="0" borderId="19" xfId="0" applyFont="1" applyBorder="1" applyAlignment="1">
      <alignment horizontal="left" vertical="center" wrapText="1"/>
    </xf>
    <xf numFmtId="0" fontId="15" fillId="6" borderId="26" xfId="0" applyFont="1" applyFill="1" applyBorder="1" applyAlignment="1">
      <alignment vertical="center" wrapText="1"/>
    </xf>
    <xf numFmtId="0" fontId="3" fillId="0" borderId="33" xfId="0" applyFont="1" applyBorder="1" applyAlignment="1">
      <alignment horizontal="left" vertical="center" wrapText="1"/>
    </xf>
    <xf numFmtId="167" fontId="15" fillId="0" borderId="21" xfId="0" applyNumberFormat="1" applyFont="1" applyBorder="1" applyAlignment="1">
      <alignment horizontal="left" vertical="center" wrapText="1"/>
    </xf>
    <xf numFmtId="0" fontId="40" fillId="0" borderId="13" xfId="0" applyFont="1" applyBorder="1" applyAlignment="1">
      <alignment vertical="center" wrapText="1"/>
    </xf>
    <xf numFmtId="17" fontId="32" fillId="0" borderId="13" xfId="0" applyNumberFormat="1" applyFont="1" applyBorder="1" applyAlignment="1">
      <alignment vertical="center" wrapText="1"/>
    </xf>
    <xf numFmtId="17" fontId="33" fillId="0" borderId="13" xfId="0" applyNumberFormat="1" applyFont="1" applyBorder="1" applyAlignment="1">
      <alignment vertical="center" wrapText="1"/>
    </xf>
    <xf numFmtId="17" fontId="15" fillId="0" borderId="13" xfId="0" applyNumberFormat="1" applyFont="1" applyBorder="1" applyAlignment="1">
      <alignment vertical="center" wrapText="1"/>
    </xf>
    <xf numFmtId="17" fontId="8" fillId="0" borderId="13" xfId="0" applyNumberFormat="1" applyFont="1" applyBorder="1" applyAlignment="1">
      <alignment vertical="center" wrapText="1"/>
    </xf>
    <xf numFmtId="17" fontId="15" fillId="0" borderId="13" xfId="0" applyNumberFormat="1" applyFont="1" applyBorder="1" applyAlignment="1">
      <alignment horizontal="center" vertical="center" wrapText="1"/>
    </xf>
    <xf numFmtId="170" fontId="15" fillId="0" borderId="13" xfId="0" applyNumberFormat="1" applyFont="1" applyBorder="1" applyAlignment="1">
      <alignment vertical="center" wrapText="1"/>
    </xf>
    <xf numFmtId="170" fontId="3" fillId="0" borderId="13" xfId="0" applyNumberFormat="1" applyFont="1" applyBorder="1" applyAlignment="1">
      <alignment vertical="center" wrapText="1"/>
    </xf>
    <xf numFmtId="17" fontId="3" fillId="0" borderId="13" xfId="0" applyNumberFormat="1" applyFont="1" applyBorder="1" applyAlignment="1">
      <alignment vertical="center" wrapText="1"/>
    </xf>
    <xf numFmtId="0" fontId="3" fillId="11" borderId="13" xfId="0" applyFont="1" applyFill="1" applyBorder="1" applyAlignment="1">
      <alignment vertical="center" wrapText="1"/>
    </xf>
    <xf numFmtId="16" fontId="3" fillId="0" borderId="13" xfId="0" applyNumberFormat="1" applyFont="1" applyBorder="1" applyAlignment="1">
      <alignment vertical="center" wrapText="1"/>
    </xf>
    <xf numFmtId="171" fontId="15" fillId="0" borderId="13" xfId="0" applyNumberFormat="1" applyFont="1" applyBorder="1" applyAlignment="1">
      <alignment vertical="center" wrapText="1"/>
    </xf>
    <xf numFmtId="17" fontId="30" fillId="0" borderId="13" xfId="0" applyNumberFormat="1" applyFont="1" applyBorder="1" applyAlignment="1">
      <alignment vertical="center" wrapText="1"/>
    </xf>
    <xf numFmtId="167" fontId="15" fillId="0" borderId="13" xfId="0" applyNumberFormat="1" applyFont="1" applyBorder="1" applyAlignment="1">
      <alignment vertical="center" wrapText="1"/>
    </xf>
    <xf numFmtId="0" fontId="31" fillId="0" borderId="13" xfId="0" applyFont="1" applyBorder="1" applyAlignment="1">
      <alignment vertical="center" wrapText="1"/>
    </xf>
    <xf numFmtId="0" fontId="4" fillId="0" borderId="13" xfId="0" applyFont="1" applyBorder="1" applyAlignment="1">
      <alignment vertical="center" wrapText="1"/>
    </xf>
    <xf numFmtId="0" fontId="29" fillId="20" borderId="9" xfId="0" applyFont="1" applyFill="1" applyBorder="1" applyAlignment="1">
      <alignment horizontal="center" vertical="center" wrapText="1"/>
    </xf>
    <xf numFmtId="0" fontId="29" fillId="0" borderId="9" xfId="0" applyFont="1" applyBorder="1" applyAlignment="1">
      <alignment horizontal="center" vertical="center" wrapText="1"/>
    </xf>
    <xf numFmtId="0" fontId="15" fillId="20" borderId="9" xfId="0" applyFont="1" applyFill="1" applyBorder="1" applyAlignment="1">
      <alignment horizontal="center" vertical="center" wrapText="1"/>
    </xf>
    <xf numFmtId="0" fontId="50" fillId="17" borderId="27" xfId="0" applyFont="1" applyFill="1" applyBorder="1" applyAlignment="1">
      <alignment vertical="center"/>
    </xf>
    <xf numFmtId="0" fontId="15" fillId="0" borderId="0" xfId="0" applyFont="1" applyAlignment="1">
      <alignment horizontal="center" vertical="center"/>
    </xf>
    <xf numFmtId="0" fontId="50" fillId="5" borderId="4" xfId="0" applyFont="1" applyFill="1" applyBorder="1" applyAlignment="1">
      <alignment horizontal="center" vertical="center" wrapText="1"/>
    </xf>
    <xf numFmtId="0" fontId="31" fillId="0" borderId="10" xfId="0" applyFont="1" applyBorder="1" applyAlignment="1">
      <alignment vertical="center" wrapText="1"/>
    </xf>
    <xf numFmtId="0" fontId="15" fillId="0" borderId="0" xfId="0" applyFont="1" applyAlignment="1">
      <alignment horizontal="center" vertical="center" wrapText="1"/>
    </xf>
    <xf numFmtId="0" fontId="35" fillId="3" borderId="13" xfId="0" applyFont="1" applyFill="1" applyBorder="1" applyAlignment="1">
      <alignment horizontal="center" vertical="center" wrapText="1"/>
    </xf>
    <xf numFmtId="0" fontId="15" fillId="0" borderId="12" xfId="0" applyFont="1" applyBorder="1" applyAlignment="1">
      <alignment horizontal="center" vertical="center" wrapText="1"/>
    </xf>
    <xf numFmtId="0" fontId="15" fillId="0" borderId="5" xfId="0" applyFont="1" applyBorder="1" applyAlignment="1">
      <alignment horizontal="center" vertical="center"/>
    </xf>
    <xf numFmtId="164" fontId="1" fillId="5" borderId="4" xfId="0" applyNumberFormat="1" applyFont="1" applyFill="1" applyBorder="1" applyAlignment="1">
      <alignment vertical="center" wrapText="1"/>
    </xf>
    <xf numFmtId="165" fontId="24" fillId="3" borderId="17" xfId="0" applyNumberFormat="1" applyFont="1" applyFill="1" applyBorder="1" applyAlignment="1">
      <alignment horizontal="center" vertical="center" wrapText="1"/>
    </xf>
    <xf numFmtId="168" fontId="32" fillId="0" borderId="17" xfId="0" applyNumberFormat="1" applyFont="1" applyBorder="1" applyAlignment="1">
      <alignment vertical="center" wrapText="1"/>
    </xf>
    <xf numFmtId="43" fontId="32" fillId="0" borderId="17" xfId="2" applyFont="1" applyBorder="1" applyAlignment="1" applyProtection="1">
      <alignment vertical="center" wrapText="1"/>
    </xf>
    <xf numFmtId="168" fontId="40" fillId="20" borderId="5" xfId="0" applyNumberFormat="1" applyFont="1" applyFill="1" applyBorder="1" applyAlignment="1">
      <alignment vertical="center" wrapText="1"/>
    </xf>
    <xf numFmtId="177" fontId="40" fillId="0" borderId="5" xfId="0" applyNumberFormat="1" applyFont="1" applyBorder="1" applyAlignment="1">
      <alignment vertical="center" wrapText="1"/>
    </xf>
    <xf numFmtId="177" fontId="40" fillId="20" borderId="5" xfId="0" applyNumberFormat="1" applyFont="1" applyFill="1" applyBorder="1" applyAlignment="1">
      <alignment vertical="center" wrapText="1"/>
    </xf>
    <xf numFmtId="168" fontId="40" fillId="0" borderId="5" xfId="0" applyNumberFormat="1" applyFont="1" applyBorder="1" applyAlignment="1">
      <alignment vertical="center" wrapText="1"/>
    </xf>
    <xf numFmtId="168" fontId="41" fillId="0" borderId="5" xfId="0" applyNumberFormat="1" applyFont="1" applyBorder="1" applyAlignment="1">
      <alignment horizontal="right" vertical="center" wrapText="1"/>
    </xf>
    <xf numFmtId="177" fontId="41" fillId="0" borderId="5" xfId="0" applyNumberFormat="1" applyFont="1" applyBorder="1" applyAlignment="1">
      <alignment horizontal="right" vertical="center" wrapText="1"/>
    </xf>
    <xf numFmtId="177" fontId="40" fillId="20" borderId="5" xfId="0" applyNumberFormat="1" applyFont="1" applyFill="1" applyBorder="1" applyAlignment="1">
      <alignment horizontal="right" vertical="center" wrapText="1"/>
    </xf>
    <xf numFmtId="4" fontId="40" fillId="0" borderId="5" xfId="0" applyNumberFormat="1" applyFont="1" applyBorder="1" applyAlignment="1">
      <alignment horizontal="right" vertical="center" wrapText="1"/>
    </xf>
    <xf numFmtId="4" fontId="40" fillId="0" borderId="18" xfId="0" applyNumberFormat="1" applyFont="1" applyBorder="1" applyAlignment="1">
      <alignment horizontal="right" vertical="center" wrapText="1"/>
    </xf>
    <xf numFmtId="164" fontId="15" fillId="0" borderId="17" xfId="0" applyNumberFormat="1" applyFont="1" applyBorder="1" applyAlignment="1">
      <alignment vertical="center" wrapText="1"/>
    </xf>
    <xf numFmtId="177" fontId="32" fillId="0" borderId="17" xfId="0" applyNumberFormat="1" applyFont="1" applyBorder="1" applyAlignment="1">
      <alignment vertical="center" wrapText="1"/>
    </xf>
    <xf numFmtId="43" fontId="15" fillId="0" borderId="17" xfId="2" applyFont="1" applyFill="1" applyBorder="1" applyAlignment="1">
      <alignment vertical="center" wrapText="1"/>
    </xf>
    <xf numFmtId="43" fontId="15" fillId="0" borderId="17" xfId="4" applyFont="1" applyFill="1" applyBorder="1" applyAlignment="1">
      <alignment vertical="center" wrapText="1"/>
    </xf>
    <xf numFmtId="164" fontId="3" fillId="0" borderId="5" xfId="0" applyNumberFormat="1" applyFont="1" applyBorder="1" applyAlignment="1">
      <alignment vertical="center" wrapText="1"/>
    </xf>
    <xf numFmtId="164" fontId="15" fillId="0" borderId="5" xfId="0" applyNumberFormat="1" applyFont="1" applyBorder="1" applyAlignment="1">
      <alignment vertical="center" wrapText="1"/>
    </xf>
    <xf numFmtId="164" fontId="3" fillId="0" borderId="17" xfId="0" applyNumberFormat="1" applyFont="1" applyBorder="1" applyAlignment="1">
      <alignment vertical="center" wrapText="1"/>
    </xf>
    <xf numFmtId="177" fontId="6" fillId="0" borderId="5" xfId="0" applyNumberFormat="1" applyFont="1" applyBorder="1" applyAlignment="1">
      <alignment vertical="center" wrapText="1"/>
    </xf>
    <xf numFmtId="164" fontId="3" fillId="12" borderId="5" xfId="0" applyNumberFormat="1" applyFont="1" applyFill="1" applyBorder="1" applyAlignment="1">
      <alignment vertical="center" wrapText="1"/>
    </xf>
    <xf numFmtId="43" fontId="15" fillId="14" borderId="17" xfId="4" applyFont="1" applyFill="1" applyBorder="1" applyAlignment="1">
      <alignment vertical="center" wrapText="1"/>
    </xf>
    <xf numFmtId="4" fontId="32" fillId="0" borderId="35" xfId="0" applyNumberFormat="1" applyFont="1" applyBorder="1" applyAlignment="1">
      <alignment vertical="center" wrapText="1"/>
    </xf>
    <xf numFmtId="180" fontId="32" fillId="0" borderId="17" xfId="2" applyNumberFormat="1" applyFont="1" applyBorder="1" applyAlignment="1" applyProtection="1">
      <alignment horizontal="right" vertical="center" wrapText="1"/>
    </xf>
    <xf numFmtId="177" fontId="32" fillId="0" borderId="17" xfId="0" applyNumberFormat="1" applyFont="1" applyBorder="1" applyAlignment="1">
      <alignment horizontal="center" vertical="center" wrapText="1"/>
    </xf>
    <xf numFmtId="169" fontId="15" fillId="0" borderId="17" xfId="0" applyNumberFormat="1" applyFont="1" applyBorder="1" applyAlignment="1">
      <alignment vertical="center" wrapText="1"/>
    </xf>
    <xf numFmtId="168" fontId="15" fillId="0" borderId="17" xfId="0" applyNumberFormat="1" applyFont="1" applyBorder="1" applyAlignment="1">
      <alignment vertical="center" wrapText="1"/>
    </xf>
    <xf numFmtId="164" fontId="3" fillId="0" borderId="17" xfId="0" applyNumberFormat="1" applyFont="1" applyBorder="1" applyAlignment="1">
      <alignment horizontal="center" vertical="center" wrapText="1"/>
    </xf>
    <xf numFmtId="43" fontId="15" fillId="0" borderId="30" xfId="4" applyFont="1" applyFill="1" applyBorder="1" applyAlignment="1">
      <alignment horizontal="center" vertical="center"/>
    </xf>
    <xf numFmtId="43" fontId="15" fillId="0" borderId="17" xfId="4" applyFont="1" applyFill="1" applyBorder="1" applyAlignment="1">
      <alignment horizontal="center" vertical="center"/>
    </xf>
    <xf numFmtId="177" fontId="6" fillId="0" borderId="24" xfId="0" applyNumberFormat="1" applyFont="1" applyBorder="1" applyAlignment="1">
      <alignment vertical="center" wrapText="1"/>
    </xf>
    <xf numFmtId="177" fontId="6" fillId="0" borderId="17" xfId="0" applyNumberFormat="1" applyFont="1" applyBorder="1" applyAlignment="1">
      <alignment vertical="center" wrapText="1"/>
    </xf>
    <xf numFmtId="177" fontId="6" fillId="11" borderId="5" xfId="0" applyNumberFormat="1" applyFont="1" applyFill="1" applyBorder="1" applyAlignment="1">
      <alignment vertical="center" wrapText="1"/>
    </xf>
    <xf numFmtId="177" fontId="6" fillId="11" borderId="18" xfId="0" applyNumberFormat="1" applyFont="1" applyFill="1" applyBorder="1" applyAlignment="1">
      <alignment vertical="center" wrapText="1"/>
    </xf>
    <xf numFmtId="177" fontId="6" fillId="11" borderId="17" xfId="0" applyNumberFormat="1" applyFont="1" applyFill="1" applyBorder="1" applyAlignment="1">
      <alignment vertical="center" wrapText="1"/>
    </xf>
    <xf numFmtId="177" fontId="3" fillId="0" borderId="17" xfId="0" applyNumberFormat="1" applyFont="1" applyBorder="1" applyAlignment="1">
      <alignment vertical="center" wrapText="1"/>
    </xf>
    <xf numFmtId="177" fontId="3" fillId="0" borderId="5" xfId="0" applyNumberFormat="1" applyFont="1" applyBorder="1" applyAlignment="1">
      <alignment vertical="center" wrapText="1"/>
    </xf>
    <xf numFmtId="177" fontId="3" fillId="0" borderId="18" xfId="0" applyNumberFormat="1" applyFont="1" applyBorder="1" applyAlignment="1">
      <alignment vertical="center" wrapText="1"/>
    </xf>
    <xf numFmtId="164" fontId="3" fillId="0" borderId="24" xfId="0" applyNumberFormat="1" applyFont="1" applyBorder="1" applyAlignment="1">
      <alignment vertical="center" wrapText="1"/>
    </xf>
    <xf numFmtId="164" fontId="3" fillId="0" borderId="5" xfId="0" applyNumberFormat="1" applyFont="1" applyBorder="1" applyAlignment="1">
      <alignment horizontal="center" vertical="center" wrapText="1"/>
    </xf>
    <xf numFmtId="164" fontId="3" fillId="0" borderId="24" xfId="0" applyNumberFormat="1" applyFont="1" applyBorder="1" applyAlignment="1">
      <alignment horizontal="center" vertical="center" wrapText="1"/>
    </xf>
    <xf numFmtId="164" fontId="3" fillId="0" borderId="18" xfId="0" applyNumberFormat="1" applyFont="1" applyBorder="1" applyAlignment="1">
      <alignment vertical="center" wrapText="1"/>
    </xf>
    <xf numFmtId="164" fontId="3" fillId="0" borderId="7" xfId="0" applyNumberFormat="1" applyFont="1" applyBorder="1" applyAlignment="1">
      <alignment horizontal="center" vertical="center" wrapText="1"/>
    </xf>
    <xf numFmtId="164" fontId="3" fillId="0" borderId="18" xfId="0" applyNumberFormat="1" applyFont="1" applyBorder="1" applyAlignment="1">
      <alignment horizontal="center" vertical="center" wrapText="1"/>
    </xf>
    <xf numFmtId="43" fontId="15" fillId="6" borderId="19" xfId="2" applyFont="1" applyFill="1" applyBorder="1" applyAlignment="1">
      <alignment vertical="center" wrapText="1"/>
    </xf>
    <xf numFmtId="43" fontId="15" fillId="6" borderId="33" xfId="2" applyFont="1" applyFill="1" applyBorder="1" applyAlignment="1">
      <alignment vertical="center" wrapText="1"/>
    </xf>
    <xf numFmtId="43" fontId="15" fillId="6" borderId="19" xfId="4" applyFont="1" applyFill="1" applyBorder="1" applyAlignment="1">
      <alignment vertical="center" wrapText="1"/>
    </xf>
    <xf numFmtId="164" fontId="15" fillId="6" borderId="19" xfId="0" applyNumberFormat="1" applyFont="1" applyFill="1" applyBorder="1" applyAlignment="1">
      <alignment horizontal="center" vertical="center" wrapText="1"/>
    </xf>
    <xf numFmtId="169" fontId="15" fillId="6" borderId="19" xfId="0" applyNumberFormat="1" applyFont="1" applyFill="1" applyBorder="1" applyAlignment="1">
      <alignment vertical="center" wrapText="1"/>
    </xf>
    <xf numFmtId="165" fontId="15" fillId="6" borderId="19" xfId="0" applyNumberFormat="1" applyFont="1" applyFill="1" applyBorder="1" applyAlignment="1">
      <alignment horizontal="center" vertical="center" wrapText="1"/>
    </xf>
    <xf numFmtId="43" fontId="15" fillId="6" borderId="26" xfId="2" applyFont="1" applyFill="1" applyBorder="1" applyAlignment="1">
      <alignment vertical="center" wrapText="1"/>
    </xf>
    <xf numFmtId="165" fontId="3" fillId="0" borderId="19" xfId="0" applyNumberFormat="1" applyFont="1" applyBorder="1" applyAlignment="1">
      <alignment horizontal="center" vertical="center" wrapText="1"/>
    </xf>
    <xf numFmtId="165" fontId="3" fillId="0" borderId="20" xfId="0" applyNumberFormat="1" applyFont="1" applyBorder="1" applyAlignment="1">
      <alignment horizontal="center" vertical="center" wrapText="1"/>
    </xf>
    <xf numFmtId="165" fontId="3" fillId="0" borderId="8" xfId="0" applyNumberFormat="1" applyFont="1" applyBorder="1" applyAlignment="1">
      <alignment horizontal="center" vertical="center" wrapText="1"/>
    </xf>
    <xf numFmtId="169" fontId="3" fillId="0" borderId="8" xfId="0" applyNumberFormat="1" applyFont="1" applyBorder="1" applyAlignment="1">
      <alignment vertical="center" wrapText="1"/>
    </xf>
    <xf numFmtId="169" fontId="3" fillId="0" borderId="21" xfId="0" applyNumberFormat="1" applyFont="1" applyBorder="1" applyAlignment="1">
      <alignment vertical="center" wrapText="1"/>
    </xf>
    <xf numFmtId="169" fontId="3" fillId="0" borderId="19" xfId="0" applyNumberFormat="1" applyFont="1" applyBorder="1" applyAlignment="1">
      <alignment vertical="center" wrapText="1"/>
    </xf>
    <xf numFmtId="169" fontId="3" fillId="0" borderId="22" xfId="0" applyNumberFormat="1" applyFont="1" applyBorder="1" applyAlignment="1">
      <alignment vertical="center" wrapText="1"/>
    </xf>
    <xf numFmtId="168" fontId="40" fillId="0" borderId="13" xfId="0" applyNumberFormat="1" applyFont="1" applyBorder="1" applyAlignment="1">
      <alignment vertical="center" wrapText="1"/>
    </xf>
    <xf numFmtId="177" fontId="41" fillId="0" borderId="13" xfId="0" applyNumberFormat="1" applyFont="1" applyBorder="1" applyAlignment="1">
      <alignment horizontal="right" vertical="center" wrapText="1"/>
    </xf>
    <xf numFmtId="164" fontId="3" fillId="0" borderId="13" xfId="0" applyNumberFormat="1" applyFont="1" applyBorder="1" applyAlignment="1">
      <alignment horizontal="center" vertical="center" wrapText="1"/>
    </xf>
    <xf numFmtId="168" fontId="32" fillId="0" borderId="13" xfId="0" applyNumberFormat="1" applyFont="1" applyBorder="1" applyAlignment="1">
      <alignment vertical="center" wrapText="1"/>
    </xf>
    <xf numFmtId="43" fontId="32" fillId="0" borderId="13" xfId="2" applyFont="1" applyFill="1" applyBorder="1" applyAlignment="1" applyProtection="1">
      <alignment vertical="center" wrapText="1"/>
    </xf>
    <xf numFmtId="170" fontId="40" fillId="0" borderId="13" xfId="0" applyNumberFormat="1" applyFont="1" applyBorder="1" applyAlignment="1">
      <alignment vertical="center" wrapText="1"/>
    </xf>
    <xf numFmtId="177" fontId="40" fillId="0" borderId="13" xfId="0" applyNumberFormat="1" applyFont="1" applyBorder="1" applyAlignment="1">
      <alignment vertical="center" wrapText="1"/>
    </xf>
    <xf numFmtId="168" fontId="41" fillId="0" borderId="13" xfId="0" applyNumberFormat="1" applyFont="1" applyBorder="1" applyAlignment="1">
      <alignment horizontal="right" vertical="center" wrapText="1"/>
    </xf>
    <xf numFmtId="177" fontId="40" fillId="0" borderId="13" xfId="0" applyNumberFormat="1" applyFont="1" applyBorder="1" applyAlignment="1">
      <alignment horizontal="right" vertical="center" wrapText="1"/>
    </xf>
    <xf numFmtId="4" fontId="40" fillId="0" borderId="13" xfId="0" applyNumberFormat="1" applyFont="1" applyBorder="1" applyAlignment="1">
      <alignment horizontal="right" vertical="center" wrapText="1"/>
    </xf>
    <xf numFmtId="164" fontId="15" fillId="0" borderId="13" xfId="0" applyNumberFormat="1" applyFont="1" applyBorder="1" applyAlignment="1">
      <alignment vertical="center" wrapText="1"/>
    </xf>
    <xf numFmtId="177" fontId="32" fillId="0" borderId="13" xfId="0" applyNumberFormat="1" applyFont="1" applyBorder="1" applyAlignment="1">
      <alignment vertical="center" wrapText="1"/>
    </xf>
    <xf numFmtId="177" fontId="6" fillId="0" borderId="13" xfId="0" applyNumberFormat="1" applyFont="1" applyBorder="1" applyAlignment="1">
      <alignment vertical="center" wrapText="1"/>
    </xf>
    <xf numFmtId="4" fontId="32" fillId="0" borderId="13" xfId="0" applyNumberFormat="1" applyFont="1" applyBorder="1" applyAlignment="1">
      <alignment vertical="center" wrapText="1"/>
    </xf>
    <xf numFmtId="180" fontId="32" fillId="0" borderId="13" xfId="2" applyNumberFormat="1" applyFont="1" applyFill="1" applyBorder="1" applyAlignment="1" applyProtection="1">
      <alignment horizontal="right" vertical="center" wrapText="1"/>
    </xf>
    <xf numFmtId="177" fontId="32" fillId="0" borderId="13" xfId="0" applyNumberFormat="1" applyFont="1" applyBorder="1" applyAlignment="1">
      <alignment horizontal="center" vertical="center" wrapText="1"/>
    </xf>
    <xf numFmtId="164" fontId="15" fillId="0" borderId="13" xfId="0" applyNumberFormat="1" applyFont="1" applyBorder="1" applyAlignment="1">
      <alignment horizontal="center" vertical="center" wrapText="1"/>
    </xf>
    <xf numFmtId="169" fontId="15" fillId="0" borderId="13" xfId="0" applyNumberFormat="1" applyFont="1" applyBorder="1" applyAlignment="1">
      <alignment vertical="center" wrapText="1"/>
    </xf>
    <xf numFmtId="165" fontId="15" fillId="0" borderId="13" xfId="0" applyNumberFormat="1" applyFont="1" applyBorder="1" applyAlignment="1">
      <alignment horizontal="center" vertical="center" wrapText="1"/>
    </xf>
    <xf numFmtId="168" fontId="15" fillId="0" borderId="13" xfId="0" applyNumberFormat="1" applyFont="1" applyBorder="1" applyAlignment="1">
      <alignment vertical="center" wrapText="1"/>
    </xf>
    <xf numFmtId="177" fontId="48" fillId="0" borderId="13" xfId="0" applyNumberFormat="1" applyFont="1" applyBorder="1" applyAlignment="1">
      <alignment horizontal="center" vertical="center" wrapText="1"/>
    </xf>
    <xf numFmtId="177" fontId="3" fillId="0" borderId="13" xfId="0" applyNumberFormat="1" applyFont="1" applyBorder="1" applyAlignment="1">
      <alignment vertical="center" wrapText="1"/>
    </xf>
    <xf numFmtId="165" fontId="2" fillId="5" borderId="4" xfId="0" applyNumberFormat="1" applyFont="1" applyFill="1" applyBorder="1" applyAlignment="1">
      <alignment horizontal="center" vertical="center" wrapText="1"/>
    </xf>
    <xf numFmtId="176" fontId="3" fillId="0" borderId="5" xfId="0" quotePrefix="1" applyNumberFormat="1" applyFont="1" applyBorder="1" applyAlignment="1">
      <alignment horizontal="center" vertical="center" wrapText="1"/>
    </xf>
    <xf numFmtId="0" fontId="3" fillId="22" borderId="13" xfId="0" applyFont="1" applyFill="1" applyBorder="1" applyAlignment="1">
      <alignment horizontal="left" vertical="center" wrapText="1"/>
    </xf>
    <xf numFmtId="167" fontId="32" fillId="0" borderId="17" xfId="0" applyNumberFormat="1" applyFont="1" applyBorder="1" applyAlignment="1">
      <alignment horizontal="left" vertical="center" wrapText="1"/>
    </xf>
    <xf numFmtId="43" fontId="32" fillId="0" borderId="17" xfId="2" applyFont="1" applyFill="1" applyBorder="1" applyAlignment="1" applyProtection="1">
      <alignment vertical="center" wrapText="1"/>
    </xf>
    <xf numFmtId="0" fontId="40" fillId="0" borderId="12" xfId="0" applyFont="1" applyBorder="1" applyAlignment="1">
      <alignment horizontal="left" vertical="center" wrapText="1"/>
    </xf>
    <xf numFmtId="168" fontId="40" fillId="0" borderId="18" xfId="0" applyNumberFormat="1" applyFont="1" applyBorder="1" applyAlignment="1">
      <alignment vertical="center" wrapText="1"/>
    </xf>
    <xf numFmtId="43" fontId="15" fillId="0" borderId="19" xfId="2" applyFont="1" applyFill="1" applyBorder="1" applyAlignment="1">
      <alignment vertical="center" wrapText="1"/>
    </xf>
    <xf numFmtId="0" fontId="3" fillId="0" borderId="25" xfId="0" applyFont="1" applyBorder="1" applyAlignment="1">
      <alignment vertical="center" wrapText="1"/>
    </xf>
    <xf numFmtId="0" fontId="15" fillId="0" borderId="25" xfId="0" applyFont="1" applyBorder="1" applyAlignment="1">
      <alignment horizontal="left" vertical="center" wrapText="1"/>
    </xf>
    <xf numFmtId="0" fontId="48" fillId="0" borderId="25" xfId="0" applyFont="1" applyBorder="1" applyAlignment="1">
      <alignment horizontal="center" vertical="center" wrapText="1"/>
    </xf>
    <xf numFmtId="177" fontId="48" fillId="0" borderId="30" xfId="0" applyNumberFormat="1" applyFont="1" applyBorder="1" applyAlignment="1">
      <alignment horizontal="center" vertical="center" wrapText="1"/>
    </xf>
    <xf numFmtId="167" fontId="32" fillId="0" borderId="13" xfId="0" applyNumberFormat="1" applyFont="1" applyBorder="1" applyAlignment="1">
      <alignment vertical="center"/>
    </xf>
    <xf numFmtId="167" fontId="49" fillId="0" borderId="13" xfId="0" applyNumberFormat="1" applyFont="1" applyBorder="1" applyAlignment="1">
      <alignment vertical="center"/>
    </xf>
    <xf numFmtId="167" fontId="15" fillId="0" borderId="36" xfId="0" applyNumberFormat="1" applyFont="1" applyBorder="1" applyAlignment="1">
      <alignment vertical="center" wrapText="1"/>
    </xf>
    <xf numFmtId="0" fontId="0" fillId="0" borderId="13" xfId="0" applyBorder="1" applyAlignment="1">
      <alignment vertical="center" wrapText="1"/>
    </xf>
    <xf numFmtId="0" fontId="15" fillId="0" borderId="21" xfId="0" applyFont="1" applyBorder="1" applyAlignment="1">
      <alignment vertical="center" wrapText="1"/>
    </xf>
    <xf numFmtId="0" fontId="33" fillId="0" borderId="34" xfId="0" applyFont="1" applyBorder="1" applyAlignment="1">
      <alignment vertical="center" wrapText="1"/>
    </xf>
    <xf numFmtId="165" fontId="50" fillId="5" borderId="4" xfId="0" applyNumberFormat="1" applyFont="1" applyFill="1" applyBorder="1" applyAlignment="1">
      <alignment horizontal="center" vertical="center" wrapText="1"/>
    </xf>
    <xf numFmtId="165" fontId="15" fillId="0" borderId="0" xfId="0" applyNumberFormat="1" applyFont="1" applyAlignment="1">
      <alignment horizontal="center" vertical="center"/>
    </xf>
    <xf numFmtId="165" fontId="15" fillId="0" borderId="24" xfId="0" applyNumberFormat="1" applyFont="1" applyBorder="1" applyAlignment="1">
      <alignment horizontal="center" vertical="center" wrapText="1"/>
    </xf>
    <xf numFmtId="165" fontId="15" fillId="0" borderId="5" xfId="0" applyNumberFormat="1" applyFont="1" applyBorder="1" applyAlignment="1">
      <alignment horizontal="center" vertical="center" wrapText="1"/>
    </xf>
    <xf numFmtId="169" fontId="15" fillId="0" borderId="5" xfId="0" applyNumberFormat="1" applyFont="1" applyBorder="1" applyAlignment="1">
      <alignment horizontal="center" vertical="center" wrapText="1"/>
    </xf>
    <xf numFmtId="169" fontId="15" fillId="0" borderId="18" xfId="0" applyNumberFormat="1" applyFont="1" applyBorder="1" applyAlignment="1">
      <alignment horizontal="center" vertical="center" wrapText="1"/>
    </xf>
    <xf numFmtId="169" fontId="15" fillId="0" borderId="7" xfId="0" applyNumberFormat="1" applyFont="1" applyBorder="1" applyAlignment="1">
      <alignment horizontal="center" vertical="center" wrapText="1"/>
    </xf>
    <xf numFmtId="0" fontId="28" fillId="0" borderId="0" xfId="0" applyFont="1" applyAlignment="1">
      <alignment horizontal="center" vertical="center"/>
    </xf>
    <xf numFmtId="0" fontId="3" fillId="0" borderId="5" xfId="0" applyFont="1" applyBorder="1" applyAlignment="1">
      <alignment horizontal="center" vertical="center" wrapText="1"/>
    </xf>
    <xf numFmtId="0" fontId="15" fillId="0" borderId="10" xfId="0" applyFont="1" applyBorder="1" applyAlignment="1">
      <alignment vertical="center"/>
    </xf>
    <xf numFmtId="0" fontId="53" fillId="0" borderId="10" xfId="0" applyFont="1" applyBorder="1"/>
    <xf numFmtId="0" fontId="53" fillId="0" borderId="10" xfId="0" applyFont="1" applyBorder="1" applyAlignment="1">
      <alignment vertical="center" wrapText="1"/>
    </xf>
    <xf numFmtId="0" fontId="53" fillId="0" borderId="0" xfId="0" applyFont="1"/>
    <xf numFmtId="0" fontId="53" fillId="23" borderId="37" xfId="0" applyFont="1" applyFill="1" applyBorder="1"/>
    <xf numFmtId="0" fontId="53" fillId="23" borderId="10" xfId="0" applyFont="1" applyFill="1" applyBorder="1"/>
    <xf numFmtId="0" fontId="54" fillId="23" borderId="10" xfId="6" applyFont="1" applyFill="1" applyBorder="1" applyAlignment="1"/>
    <xf numFmtId="43" fontId="53" fillId="23" borderId="10" xfId="4" applyFont="1" applyFill="1" applyBorder="1" applyAlignment="1"/>
    <xf numFmtId="0" fontId="53" fillId="23" borderId="38" xfId="0" applyFont="1" applyFill="1" applyBorder="1"/>
    <xf numFmtId="0" fontId="53" fillId="23" borderId="37" xfId="0" applyFont="1" applyFill="1" applyBorder="1" applyAlignment="1">
      <alignment horizontal="right"/>
    </xf>
    <xf numFmtId="43" fontId="55" fillId="23" borderId="10" xfId="6" applyNumberFormat="1" applyFont="1" applyFill="1" applyBorder="1" applyAlignment="1"/>
    <xf numFmtId="0" fontId="53" fillId="23" borderId="39" xfId="0" applyFont="1" applyFill="1" applyBorder="1" applyAlignment="1">
      <alignment horizontal="right"/>
    </xf>
    <xf numFmtId="0" fontId="53" fillId="23" borderId="40" xfId="0" applyFont="1" applyFill="1" applyBorder="1"/>
    <xf numFmtId="43" fontId="55" fillId="23" borderId="40" xfId="6" applyNumberFormat="1" applyFont="1" applyFill="1" applyBorder="1" applyAlignment="1"/>
    <xf numFmtId="43" fontId="53" fillId="23" borderId="40" xfId="4" applyFont="1" applyFill="1" applyBorder="1" applyAlignment="1"/>
    <xf numFmtId="0" fontId="53" fillId="23" borderId="41" xfId="0" applyFont="1" applyFill="1" applyBorder="1"/>
    <xf numFmtId="0" fontId="53" fillId="0" borderId="40" xfId="0" applyFont="1" applyBorder="1"/>
    <xf numFmtId="0" fontId="53" fillId="0" borderId="40" xfId="0" applyFont="1" applyBorder="1" applyAlignment="1">
      <alignment vertical="center" wrapText="1"/>
    </xf>
    <xf numFmtId="0" fontId="56" fillId="0" borderId="0" xfId="0" applyFont="1" applyAlignment="1">
      <alignment vertical="center"/>
    </xf>
    <xf numFmtId="0" fontId="2" fillId="0" borderId="42" xfId="0" applyFont="1" applyBorder="1" applyAlignment="1">
      <alignment horizontal="center" vertical="center"/>
    </xf>
    <xf numFmtId="0" fontId="2" fillId="0" borderId="10" xfId="0" applyFont="1" applyBorder="1" applyAlignment="1">
      <alignment horizontal="center" vertical="center"/>
    </xf>
    <xf numFmtId="0" fontId="1" fillId="0" borderId="10" xfId="0" applyFont="1" applyBorder="1" applyAlignment="1">
      <alignment horizontal="center" vertical="center"/>
    </xf>
    <xf numFmtId="0" fontId="2" fillId="0" borderId="10" xfId="0" applyFont="1" applyBorder="1" applyAlignment="1">
      <alignment horizontal="left" vertical="center"/>
    </xf>
    <xf numFmtId="164" fontId="2" fillId="0" borderId="10" xfId="0" applyNumberFormat="1" applyFont="1" applyBorder="1" applyAlignment="1">
      <alignment horizontal="center" vertical="center"/>
    </xf>
    <xf numFmtId="166" fontId="2" fillId="0" borderId="10" xfId="0" applyNumberFormat="1" applyFont="1" applyBorder="1" applyAlignment="1">
      <alignment horizontal="center" vertical="center"/>
    </xf>
    <xf numFmtId="0" fontId="2" fillId="0" borderId="10" xfId="0" applyFont="1" applyBorder="1" applyAlignment="1">
      <alignment horizontal="center" vertical="center" wrapText="1"/>
    </xf>
    <xf numFmtId="0" fontId="2" fillId="0" borderId="10" xfId="0" applyFont="1" applyBorder="1" applyAlignment="1">
      <alignment vertical="center" wrapText="1"/>
    </xf>
    <xf numFmtId="0" fontId="1" fillId="0" borderId="46" xfId="0" applyFont="1" applyBorder="1" applyAlignment="1">
      <alignment horizontal="center" vertical="center" wrapText="1"/>
    </xf>
    <xf numFmtId="0" fontId="2" fillId="8" borderId="10" xfId="0" applyFont="1" applyFill="1" applyBorder="1" applyAlignment="1">
      <alignment vertical="center" wrapText="1"/>
    </xf>
    <xf numFmtId="0" fontId="2" fillId="9" borderId="10" xfId="0" applyFont="1" applyFill="1" applyBorder="1" applyAlignment="1">
      <alignment horizontal="left" vertical="center" wrapText="1"/>
    </xf>
    <xf numFmtId="164" fontId="2" fillId="0" borderId="10" xfId="0" applyNumberFormat="1" applyFont="1" applyBorder="1" applyAlignment="1">
      <alignment vertical="center" wrapText="1"/>
    </xf>
    <xf numFmtId="0" fontId="58" fillId="0" borderId="10" xfId="0" applyFont="1" applyBorder="1" applyAlignment="1">
      <alignment vertical="center"/>
    </xf>
    <xf numFmtId="0" fontId="56" fillId="0" borderId="10" xfId="0" applyFont="1" applyBorder="1" applyAlignment="1">
      <alignment vertical="center"/>
    </xf>
    <xf numFmtId="0" fontId="60" fillId="0" borderId="10" xfId="0" applyFont="1" applyBorder="1" applyAlignment="1">
      <alignment vertical="center"/>
    </xf>
    <xf numFmtId="0" fontId="60" fillId="0" borderId="0" xfId="0" applyFont="1" applyAlignment="1">
      <alignment vertical="center"/>
    </xf>
    <xf numFmtId="43" fontId="58" fillId="0" borderId="13" xfId="2" applyFont="1" applyFill="1" applyBorder="1" applyAlignment="1">
      <alignment vertical="center" wrapText="1"/>
    </xf>
    <xf numFmtId="43" fontId="58" fillId="0" borderId="13" xfId="4" applyFont="1" applyFill="1" applyBorder="1" applyAlignment="1">
      <alignment vertical="center" wrapText="1"/>
    </xf>
    <xf numFmtId="0" fontId="58" fillId="0" borderId="0" xfId="0" applyFont="1" applyAlignment="1">
      <alignment vertical="center"/>
    </xf>
    <xf numFmtId="43" fontId="58" fillId="0" borderId="13" xfId="4" applyFont="1" applyFill="1" applyBorder="1" applyAlignment="1">
      <alignment horizontal="center" vertical="center"/>
    </xf>
    <xf numFmtId="0" fontId="56" fillId="0" borderId="19" xfId="0" applyFont="1" applyBorder="1" applyAlignment="1">
      <alignment vertical="center"/>
    </xf>
    <xf numFmtId="0" fontId="56" fillId="0" borderId="13" xfId="0" applyFont="1" applyBorder="1" applyAlignment="1">
      <alignment vertical="center"/>
    </xf>
    <xf numFmtId="0" fontId="58" fillId="0" borderId="10" xfId="0" applyFont="1" applyBorder="1" applyAlignment="1">
      <alignment horizontal="center" vertical="center" wrapText="1"/>
    </xf>
    <xf numFmtId="0" fontId="53" fillId="0" borderId="42" xfId="0" applyFont="1" applyBorder="1"/>
    <xf numFmtId="0" fontId="53" fillId="0" borderId="43" xfId="0" applyFont="1" applyBorder="1"/>
    <xf numFmtId="0" fontId="56" fillId="0" borderId="0" xfId="0" applyFont="1" applyAlignment="1">
      <alignment horizontal="center" vertical="center"/>
    </xf>
    <xf numFmtId="0" fontId="56" fillId="8" borderId="0" xfId="0" applyFont="1" applyFill="1" applyAlignment="1">
      <alignment vertical="center"/>
    </xf>
    <xf numFmtId="0" fontId="53" fillId="0" borderId="0" xfId="0" applyFont="1" applyAlignment="1">
      <alignment vertical="center"/>
    </xf>
    <xf numFmtId="0" fontId="56" fillId="9" borderId="0" xfId="0" applyFont="1" applyFill="1" applyAlignment="1">
      <alignment horizontal="left" vertical="center"/>
    </xf>
    <xf numFmtId="0" fontId="53" fillId="23" borderId="30" xfId="0" applyFont="1" applyFill="1" applyBorder="1"/>
    <xf numFmtId="0" fontId="53" fillId="23" borderId="36" xfId="0" applyFont="1" applyFill="1" applyBorder="1"/>
    <xf numFmtId="0" fontId="54" fillId="23" borderId="36" xfId="6" applyFont="1" applyFill="1" applyBorder="1" applyAlignment="1"/>
    <xf numFmtId="43" fontId="53" fillId="23" borderId="36" xfId="4" applyFont="1" applyFill="1" applyBorder="1" applyAlignment="1"/>
    <xf numFmtId="0" fontId="53" fillId="23" borderId="33" xfId="0" applyFont="1" applyFill="1" applyBorder="1"/>
    <xf numFmtId="43" fontId="58" fillId="0" borderId="13" xfId="2" applyFont="1" applyFill="1" applyBorder="1" applyAlignment="1" applyProtection="1">
      <alignment vertical="center" wrapText="1"/>
    </xf>
    <xf numFmtId="0" fontId="58" fillId="0" borderId="48" xfId="0" applyFont="1" applyBorder="1" applyAlignment="1">
      <alignment horizontal="center" vertical="center" wrapText="1"/>
    </xf>
    <xf numFmtId="0" fontId="2" fillId="0" borderId="48" xfId="0" applyFont="1" applyBorder="1" applyAlignment="1">
      <alignment horizontal="center" vertical="center" wrapText="1"/>
    </xf>
    <xf numFmtId="0" fontId="59" fillId="0" borderId="48" xfId="0" applyFont="1" applyBorder="1" applyAlignment="1">
      <alignment horizontal="center" vertical="center" wrapText="1"/>
    </xf>
    <xf numFmtId="1" fontId="2" fillId="0" borderId="48" xfId="0" applyNumberFormat="1" applyFont="1" applyBorder="1" applyAlignment="1">
      <alignment horizontal="center" vertical="center" wrapText="1"/>
    </xf>
    <xf numFmtId="1" fontId="58" fillId="0" borderId="48" xfId="0" applyNumberFormat="1" applyFont="1" applyBorder="1" applyAlignment="1">
      <alignment horizontal="center" vertical="center" wrapText="1"/>
    </xf>
    <xf numFmtId="176" fontId="2" fillId="0" borderId="48" xfId="0" quotePrefix="1" applyNumberFormat="1" applyFont="1" applyBorder="1" applyAlignment="1">
      <alignment horizontal="center" vertical="center" wrapText="1"/>
    </xf>
    <xf numFmtId="0" fontId="58" fillId="0" borderId="10" xfId="0" applyFont="1" applyBorder="1" applyAlignment="1">
      <alignment horizontal="center"/>
    </xf>
    <xf numFmtId="0" fontId="58" fillId="0" borderId="40" xfId="0" applyFont="1" applyBorder="1" applyAlignment="1">
      <alignment horizontal="center"/>
    </xf>
    <xf numFmtId="0" fontId="60" fillId="0" borderId="0" xfId="0" applyFont="1" applyAlignment="1">
      <alignment horizontal="center" vertical="center"/>
    </xf>
    <xf numFmtId="0" fontId="2" fillId="0" borderId="43" xfId="0" applyFont="1" applyBorder="1" applyAlignment="1">
      <alignment horizontal="left" vertical="center"/>
    </xf>
    <xf numFmtId="0" fontId="2" fillId="0" borderId="49"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43" xfId="0" applyFont="1" applyBorder="1" applyAlignment="1">
      <alignment horizontal="center" vertical="center"/>
    </xf>
    <xf numFmtId="0" fontId="58" fillId="18" borderId="52" xfId="0" applyFont="1" applyFill="1" applyBorder="1" applyAlignment="1">
      <alignment horizontal="center" vertical="center" wrapText="1"/>
    </xf>
    <xf numFmtId="0" fontId="2" fillId="18" borderId="23" xfId="0" applyFont="1" applyFill="1" applyBorder="1" applyAlignment="1">
      <alignment horizontal="center" vertical="center" wrapText="1"/>
    </xf>
    <xf numFmtId="0" fontId="2" fillId="18" borderId="23" xfId="0" applyFont="1" applyFill="1" applyBorder="1" applyAlignment="1">
      <alignment horizontal="left" vertical="center" wrapText="1"/>
    </xf>
    <xf numFmtId="164" fontId="2" fillId="18" borderId="23" xfId="0" applyNumberFormat="1" applyFont="1" applyFill="1" applyBorder="1" applyAlignment="1">
      <alignment horizontal="center" vertical="center" wrapText="1"/>
    </xf>
    <xf numFmtId="166" fontId="2" fillId="18" borderId="23" xfId="0" applyNumberFormat="1" applyFont="1" applyFill="1" applyBorder="1" applyAlignment="1">
      <alignment horizontal="center" vertical="center" wrapText="1"/>
    </xf>
    <xf numFmtId="0" fontId="58" fillId="15" borderId="23" xfId="0" applyFont="1" applyFill="1" applyBorder="1" applyAlignment="1">
      <alignment horizontal="center" vertical="center" wrapText="1"/>
    </xf>
    <xf numFmtId="0" fontId="2" fillId="15" borderId="23" xfId="0" applyFont="1" applyFill="1" applyBorder="1" applyAlignment="1">
      <alignment horizontal="center" vertical="center" wrapText="1"/>
    </xf>
    <xf numFmtId="0" fontId="58" fillId="18" borderId="23" xfId="0" applyFont="1" applyFill="1" applyBorder="1" applyAlignment="1">
      <alignment horizontal="center" vertical="center" wrapText="1"/>
    </xf>
    <xf numFmtId="0" fontId="1" fillId="3" borderId="53" xfId="0" applyFont="1" applyFill="1" applyBorder="1" applyAlignment="1">
      <alignment horizontal="center" vertical="center" wrapText="1"/>
    </xf>
    <xf numFmtId="0" fontId="1" fillId="3" borderId="54" xfId="0" applyFont="1" applyFill="1" applyBorder="1" applyAlignment="1">
      <alignment horizontal="center" vertical="center" wrapText="1"/>
    </xf>
    <xf numFmtId="165" fontId="1" fillId="3" borderId="54" xfId="0" applyNumberFormat="1" applyFont="1" applyFill="1" applyBorder="1" applyAlignment="1">
      <alignment horizontal="center" vertical="center" wrapText="1"/>
    </xf>
    <xf numFmtId="0" fontId="1" fillId="16" borderId="54" xfId="0" applyFont="1" applyFill="1" applyBorder="1" applyAlignment="1">
      <alignment horizontal="center" vertical="center" wrapText="1"/>
    </xf>
    <xf numFmtId="0" fontId="2" fillId="18" borderId="51" xfId="0" applyFont="1" applyFill="1" applyBorder="1" applyAlignment="1">
      <alignment horizontal="center" vertical="center" wrapText="1"/>
    </xf>
    <xf numFmtId="0" fontId="1" fillId="5" borderId="44" xfId="0" applyFont="1" applyFill="1" applyBorder="1" applyAlignment="1">
      <alignment vertical="center"/>
    </xf>
    <xf numFmtId="0" fontId="1" fillId="5" borderId="45" xfId="0" applyFont="1" applyFill="1" applyBorder="1" applyAlignment="1">
      <alignment vertical="center"/>
    </xf>
    <xf numFmtId="0" fontId="2" fillId="0" borderId="10" xfId="0" applyFont="1" applyBorder="1" applyAlignment="1">
      <alignment vertical="center"/>
    </xf>
    <xf numFmtId="0" fontId="58" fillId="0" borderId="10" xfId="0" applyFont="1" applyBorder="1" applyAlignment="1">
      <alignment horizontal="center" vertical="center"/>
    </xf>
    <xf numFmtId="0" fontId="60" fillId="0" borderId="10" xfId="0" applyFont="1" applyBorder="1" applyAlignment="1">
      <alignment horizontal="center" vertical="center"/>
    </xf>
    <xf numFmtId="0" fontId="56" fillId="0" borderId="0" xfId="0" applyFont="1" applyFill="1" applyAlignment="1">
      <alignment horizontal="left" vertical="center"/>
    </xf>
    <xf numFmtId="0" fontId="56" fillId="0" borderId="0" xfId="0" applyFont="1" applyFill="1" applyAlignment="1">
      <alignment vertical="center"/>
    </xf>
    <xf numFmtId="0" fontId="58" fillId="0" borderId="13" xfId="0" applyFont="1" applyFill="1" applyBorder="1" applyAlignment="1">
      <alignment horizontal="center" vertical="center" wrapText="1"/>
    </xf>
    <xf numFmtId="0" fontId="58" fillId="0" borderId="47" xfId="0" applyFont="1" applyFill="1" applyBorder="1" applyAlignment="1">
      <alignment horizontal="center" vertical="center" wrapText="1"/>
    </xf>
    <xf numFmtId="0" fontId="58" fillId="0" borderId="13" xfId="0" applyFont="1" applyFill="1" applyBorder="1" applyAlignment="1">
      <alignment horizontal="left" vertical="center" wrapText="1"/>
    </xf>
    <xf numFmtId="0" fontId="58" fillId="0" borderId="13" xfId="0" applyFont="1" applyFill="1" applyBorder="1" applyAlignment="1">
      <alignment vertical="center" wrapText="1"/>
    </xf>
    <xf numFmtId="166" fontId="58" fillId="0" borderId="1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0" fontId="61" fillId="0" borderId="13" xfId="0" applyFont="1" applyFill="1" applyBorder="1" applyAlignment="1">
      <alignment horizontal="left" vertical="center" wrapText="1"/>
    </xf>
    <xf numFmtId="0" fontId="61" fillId="0" borderId="13" xfId="0" applyFont="1" applyFill="1" applyBorder="1" applyAlignment="1">
      <alignment vertical="center" wrapText="1"/>
    </xf>
    <xf numFmtId="0" fontId="61" fillId="0" borderId="13" xfId="0" applyFont="1" applyFill="1" applyBorder="1" applyAlignment="1">
      <alignment horizontal="center" vertical="center" wrapText="1"/>
    </xf>
    <xf numFmtId="177" fontId="61" fillId="0" borderId="13" xfId="0" applyNumberFormat="1" applyFont="1" applyFill="1" applyBorder="1" applyAlignment="1">
      <alignment vertical="center" wrapText="1"/>
    </xf>
    <xf numFmtId="168" fontId="61" fillId="0" borderId="13" xfId="0" applyNumberFormat="1" applyFont="1" applyFill="1" applyBorder="1" applyAlignment="1">
      <alignment vertical="center" wrapText="1"/>
    </xf>
    <xf numFmtId="177" fontId="61" fillId="0" borderId="13" xfId="0" applyNumberFormat="1" applyFont="1" applyFill="1" applyBorder="1" applyAlignment="1">
      <alignment horizontal="right" vertical="center" wrapText="1"/>
    </xf>
    <xf numFmtId="164" fontId="58" fillId="0" borderId="13" xfId="0" applyNumberFormat="1" applyFont="1" applyFill="1" applyBorder="1" applyAlignment="1">
      <alignment vertical="center" wrapText="1"/>
    </xf>
    <xf numFmtId="164" fontId="2" fillId="0" borderId="13" xfId="0" applyNumberFormat="1" applyFont="1" applyFill="1" applyBorder="1" applyAlignment="1">
      <alignment vertical="center" wrapText="1"/>
    </xf>
    <xf numFmtId="0" fontId="2" fillId="0" borderId="13" xfId="0" applyFont="1" applyFill="1" applyBorder="1" applyAlignment="1">
      <alignment horizontal="left" vertical="center" wrapText="1"/>
    </xf>
    <xf numFmtId="0" fontId="2" fillId="0" borderId="13" xfId="0" applyFont="1" applyFill="1" applyBorder="1" applyAlignment="1">
      <alignment vertical="center" wrapText="1"/>
    </xf>
    <xf numFmtId="0" fontId="15" fillId="0" borderId="47" xfId="0" applyFont="1" applyFill="1" applyBorder="1" applyAlignment="1">
      <alignment horizontal="center" vertical="center" wrapText="1"/>
    </xf>
    <xf numFmtId="164" fontId="2" fillId="0" borderId="13" xfId="0" applyNumberFormat="1" applyFont="1" applyFill="1" applyBorder="1" applyAlignment="1">
      <alignment horizontal="center" vertical="center" wrapText="1"/>
    </xf>
    <xf numFmtId="177" fontId="58" fillId="0" borderId="13" xfId="0" applyNumberFormat="1" applyFont="1" applyFill="1" applyBorder="1" applyAlignment="1">
      <alignment vertical="center" wrapText="1"/>
    </xf>
    <xf numFmtId="0" fontId="63" fillId="0" borderId="13" xfId="0" applyFont="1" applyFill="1" applyBorder="1" applyAlignment="1">
      <alignment horizontal="center" vertical="center" wrapText="1"/>
    </xf>
    <xf numFmtId="0" fontId="53" fillId="0" borderId="13" xfId="0" applyFont="1" applyFill="1" applyBorder="1" applyAlignment="1">
      <alignment horizontal="center" vertical="center" wrapText="1"/>
    </xf>
    <xf numFmtId="170" fontId="58" fillId="0" borderId="13" xfId="0" applyNumberFormat="1" applyFont="1" applyFill="1" applyBorder="1" applyAlignment="1">
      <alignment horizontal="center" vertical="center" wrapText="1"/>
    </xf>
    <xf numFmtId="177" fontId="58" fillId="0" borderId="13" xfId="0" applyNumberFormat="1" applyFont="1" applyFill="1" applyBorder="1" applyAlignment="1">
      <alignment horizontal="right" vertical="center" wrapText="1"/>
    </xf>
    <xf numFmtId="0" fontId="15" fillId="0" borderId="13" xfId="0" applyFont="1" applyFill="1" applyBorder="1" applyAlignment="1">
      <alignment horizontal="left" vertical="center" wrapText="1"/>
    </xf>
    <xf numFmtId="3" fontId="2" fillId="0" borderId="13" xfId="0" applyNumberFormat="1" applyFont="1" applyFill="1" applyBorder="1" applyAlignment="1">
      <alignment horizontal="center" vertical="center" wrapText="1"/>
    </xf>
    <xf numFmtId="4" fontId="58" fillId="0" borderId="13" xfId="0" applyNumberFormat="1" applyFont="1" applyFill="1" applyBorder="1" applyAlignment="1">
      <alignment vertical="center" wrapText="1"/>
    </xf>
    <xf numFmtId="168" fontId="58" fillId="0" borderId="13" xfId="0" applyNumberFormat="1" applyFont="1" applyFill="1" applyBorder="1" applyAlignment="1">
      <alignment vertical="center" wrapText="1"/>
    </xf>
    <xf numFmtId="3" fontId="58" fillId="0" borderId="13" xfId="0" applyNumberFormat="1" applyFont="1" applyFill="1" applyBorder="1" applyAlignment="1">
      <alignment horizontal="center" vertical="center" wrapText="1"/>
    </xf>
    <xf numFmtId="177" fontId="58" fillId="0" borderId="13" xfId="0" applyNumberFormat="1" applyFont="1" applyFill="1" applyBorder="1" applyAlignment="1">
      <alignment horizontal="center" vertical="center" wrapText="1"/>
    </xf>
    <xf numFmtId="164" fontId="58" fillId="0" borderId="13" xfId="0" applyNumberFormat="1" applyFont="1" applyFill="1" applyBorder="1" applyAlignment="1">
      <alignment horizontal="center" vertical="center" wrapText="1"/>
    </xf>
    <xf numFmtId="1" fontId="58" fillId="0" borderId="47" xfId="0" applyNumberFormat="1" applyFont="1" applyFill="1" applyBorder="1" applyAlignment="1">
      <alignment horizontal="center" vertical="center" wrapText="1"/>
    </xf>
    <xf numFmtId="169" fontId="58" fillId="0" borderId="13" xfId="0" applyNumberFormat="1" applyFont="1" applyFill="1" applyBorder="1" applyAlignment="1">
      <alignment vertical="center" wrapText="1"/>
    </xf>
    <xf numFmtId="0" fontId="15" fillId="0" borderId="13" xfId="0" applyFont="1" applyFill="1" applyBorder="1" applyAlignment="1">
      <alignment horizontal="center" vertical="center" wrapText="1"/>
    </xf>
    <xf numFmtId="0" fontId="56" fillId="0" borderId="13" xfId="0" applyFont="1" applyFill="1" applyBorder="1" applyAlignment="1">
      <alignment vertical="center"/>
    </xf>
    <xf numFmtId="165" fontId="58" fillId="0" borderId="13" xfId="0" applyNumberFormat="1" applyFont="1" applyFill="1" applyBorder="1" applyAlignment="1">
      <alignment horizontal="center" vertical="center" wrapText="1"/>
    </xf>
    <xf numFmtId="0" fontId="58" fillId="0" borderId="13" xfId="0" applyFont="1" applyFill="1" applyBorder="1" applyAlignment="1">
      <alignment horizontal="center" vertical="center"/>
    </xf>
    <xf numFmtId="177" fontId="2" fillId="0" borderId="13" xfId="0" applyNumberFormat="1" applyFont="1" applyFill="1" applyBorder="1" applyAlignment="1">
      <alignment horizontal="center" vertical="center" wrapText="1"/>
    </xf>
    <xf numFmtId="177" fontId="2" fillId="0" borderId="13" xfId="0" applyNumberFormat="1" applyFont="1" applyFill="1" applyBorder="1" applyAlignment="1">
      <alignment vertical="center" wrapText="1"/>
    </xf>
    <xf numFmtId="0" fontId="58" fillId="0" borderId="42" xfId="0" applyFont="1" applyBorder="1" applyAlignment="1">
      <alignment horizontal="center" vertical="center" wrapText="1"/>
    </xf>
    <xf numFmtId="0" fontId="2" fillId="0" borderId="10" xfId="0" applyFont="1" applyBorder="1" applyAlignment="1">
      <alignment horizontal="left" vertical="center" wrapText="1"/>
    </xf>
    <xf numFmtId="3" fontId="2" fillId="0" borderId="10" xfId="0" applyNumberFormat="1" applyFont="1" applyBorder="1" applyAlignment="1">
      <alignment horizontal="center" vertical="center" wrapText="1"/>
    </xf>
    <xf numFmtId="164" fontId="2" fillId="0" borderId="10" xfId="0" applyNumberFormat="1" applyFont="1" applyBorder="1" applyAlignment="1">
      <alignment horizontal="center" vertical="center" wrapText="1"/>
    </xf>
    <xf numFmtId="166" fontId="58" fillId="0" borderId="10" xfId="0" applyNumberFormat="1" applyFont="1" applyBorder="1" applyAlignment="1">
      <alignment horizontal="center" vertical="center" wrapText="1"/>
    </xf>
    <xf numFmtId="166" fontId="2" fillId="0" borderId="13" xfId="0" applyNumberFormat="1" applyFont="1" applyFill="1" applyBorder="1" applyAlignment="1">
      <alignment horizontal="center" vertical="center" wrapText="1"/>
    </xf>
    <xf numFmtId="0" fontId="65" fillId="0" borderId="13" xfId="0" applyFont="1" applyFill="1" applyBorder="1" applyAlignment="1">
      <alignment horizontal="left" vertical="center" wrapText="1"/>
    </xf>
    <xf numFmtId="0" fontId="56" fillId="0" borderId="13" xfId="0" applyFont="1" applyFill="1" applyBorder="1" applyAlignment="1">
      <alignment horizontal="center" vertical="center"/>
    </xf>
    <xf numFmtId="43" fontId="58" fillId="0" borderId="13" xfId="4" applyFont="1" applyFill="1" applyBorder="1" applyAlignment="1" applyProtection="1">
      <alignment vertical="center" wrapText="1"/>
    </xf>
    <xf numFmtId="0" fontId="58" fillId="0" borderId="55" xfId="0" applyFont="1" applyFill="1" applyBorder="1" applyAlignment="1">
      <alignment horizontal="center" vertical="center" wrapText="1"/>
    </xf>
    <xf numFmtId="0" fontId="2" fillId="0" borderId="55" xfId="0" applyFont="1" applyFill="1" applyBorder="1" applyAlignment="1">
      <alignment horizontal="center" vertical="center" wrapText="1"/>
    </xf>
    <xf numFmtId="16" fontId="58" fillId="0" borderId="55" xfId="0" applyNumberFormat="1" applyFont="1" applyFill="1" applyBorder="1" applyAlignment="1">
      <alignment horizontal="center" vertical="center" wrapText="1"/>
    </xf>
    <xf numFmtId="175" fontId="58" fillId="0" borderId="55" xfId="0" applyNumberFormat="1" applyFont="1" applyFill="1" applyBorder="1" applyAlignment="1">
      <alignment horizontal="center" vertical="center" wrapText="1"/>
    </xf>
    <xf numFmtId="0" fontId="58" fillId="0" borderId="56" xfId="0" applyFont="1" applyFill="1" applyBorder="1" applyAlignment="1">
      <alignment horizontal="center" vertical="center" wrapText="1"/>
    </xf>
    <xf numFmtId="0" fontId="2" fillId="0" borderId="57" xfId="0" applyFont="1" applyFill="1" applyBorder="1" applyAlignment="1">
      <alignment horizontal="center" vertical="center" wrapText="1"/>
    </xf>
    <xf numFmtId="0" fontId="2" fillId="0" borderId="57" xfId="0" applyFont="1" applyFill="1" applyBorder="1" applyAlignment="1">
      <alignment horizontal="left" vertical="center" wrapText="1"/>
    </xf>
    <xf numFmtId="164" fontId="2" fillId="0" borderId="57" xfId="0" applyNumberFormat="1" applyFont="1" applyFill="1" applyBorder="1" applyAlignment="1">
      <alignment horizontal="center" vertical="center" wrapText="1"/>
    </xf>
    <xf numFmtId="166" fontId="2" fillId="0" borderId="57" xfId="0" applyNumberFormat="1" applyFont="1" applyFill="1" applyBorder="1" applyAlignment="1">
      <alignment horizontal="center" vertical="center" wrapText="1"/>
    </xf>
    <xf numFmtId="0" fontId="58" fillId="0" borderId="57" xfId="0" applyFont="1" applyFill="1" applyBorder="1" applyAlignment="1">
      <alignment horizontal="center" vertical="center" wrapText="1"/>
    </xf>
    <xf numFmtId="0" fontId="58" fillId="0" borderId="58" xfId="0" applyFont="1" applyFill="1" applyBorder="1" applyAlignment="1">
      <alignment horizontal="center" vertical="center" wrapText="1"/>
    </xf>
    <xf numFmtId="0" fontId="1" fillId="3" borderId="59" xfId="0" applyFont="1" applyFill="1" applyBorder="1" applyAlignment="1">
      <alignment horizontal="center" vertical="center" wrapText="1"/>
    </xf>
    <xf numFmtId="0" fontId="58" fillId="18" borderId="60" xfId="0" applyFont="1" applyFill="1" applyBorder="1" applyAlignment="1">
      <alignment horizontal="center" vertical="center" wrapText="1"/>
    </xf>
    <xf numFmtId="0" fontId="50" fillId="3" borderId="54" xfId="0" applyFont="1" applyFill="1" applyBorder="1" applyAlignment="1">
      <alignment horizontal="center" vertical="center" wrapText="1"/>
    </xf>
    <xf numFmtId="0" fontId="50" fillId="3" borderId="61" xfId="0" applyFont="1" applyFill="1" applyBorder="1" applyAlignment="1">
      <alignment horizontal="center" vertical="center" wrapText="1"/>
    </xf>
    <xf numFmtId="0" fontId="1" fillId="0" borderId="10" xfId="0" applyFont="1" applyBorder="1" applyAlignment="1">
      <alignment horizontal="center" vertical="center" wrapText="1"/>
    </xf>
    <xf numFmtId="0" fontId="2" fillId="0" borderId="18" xfId="0" applyFont="1" applyBorder="1" applyAlignment="1">
      <alignment horizontal="center" vertical="center" wrapText="1"/>
    </xf>
    <xf numFmtId="0" fontId="57" fillId="0" borderId="21" xfId="0" applyFont="1" applyBorder="1" applyAlignment="1">
      <alignment vertical="center"/>
    </xf>
    <xf numFmtId="166" fontId="2" fillId="0" borderId="18" xfId="0" applyNumberFormat="1" applyFont="1" applyBorder="1" applyAlignment="1">
      <alignment horizontal="center" vertical="center" wrapText="1"/>
    </xf>
    <xf numFmtId="0" fontId="58" fillId="0" borderId="21" xfId="0" applyFont="1" applyBorder="1" applyAlignment="1">
      <alignment vertical="center"/>
    </xf>
    <xf numFmtId="0" fontId="1" fillId="5" borderId="59" xfId="0" applyFont="1" applyFill="1" applyBorder="1" applyAlignment="1">
      <alignment horizontal="center" vertical="center"/>
    </xf>
    <xf numFmtId="0" fontId="1" fillId="5" borderId="27" xfId="0" applyFont="1" applyFill="1" applyBorder="1" applyAlignment="1">
      <alignment horizontal="center" vertical="center"/>
    </xf>
    <xf numFmtId="0" fontId="1" fillId="5" borderId="62" xfId="0" applyFont="1" applyFill="1" applyBorder="1" applyAlignment="1">
      <alignment horizontal="center" vertical="center"/>
    </xf>
    <xf numFmtId="0" fontId="3" fillId="0" borderId="5" xfId="0" applyFont="1" applyBorder="1" applyAlignment="1">
      <alignment horizontal="center" vertical="center" wrapText="1"/>
    </xf>
    <xf numFmtId="0" fontId="5" fillId="0" borderId="6" xfId="0" applyFont="1" applyBorder="1" applyAlignment="1">
      <alignment vertical="center"/>
    </xf>
    <xf numFmtId="166" fontId="3" fillId="0" borderId="5" xfId="0" applyNumberFormat="1" applyFont="1" applyBorder="1" applyAlignment="1">
      <alignment horizontal="center" vertical="center" wrapText="1"/>
    </xf>
    <xf numFmtId="0" fontId="15" fillId="0" borderId="8" xfId="0" applyFont="1" applyBorder="1" applyAlignment="1">
      <alignment vertical="center"/>
    </xf>
    <xf numFmtId="0" fontId="4" fillId="2" borderId="7" xfId="0" applyFont="1" applyFill="1" applyBorder="1" applyAlignment="1">
      <alignment horizontal="left" vertical="center" wrapText="1"/>
    </xf>
    <xf numFmtId="0" fontId="15" fillId="0" borderId="10" xfId="0" applyFont="1" applyBorder="1" applyAlignment="1">
      <alignment vertical="center"/>
    </xf>
    <xf numFmtId="0" fontId="4" fillId="0" borderId="18" xfId="0" applyFont="1" applyBorder="1" applyAlignment="1">
      <alignment horizontal="center" vertical="center" wrapText="1"/>
    </xf>
    <xf numFmtId="0" fontId="15" fillId="0" borderId="29" xfId="0" applyFont="1" applyBorder="1" applyAlignment="1">
      <alignment vertical="center"/>
    </xf>
    <xf numFmtId="0" fontId="15" fillId="0" borderId="21" xfId="0" applyFont="1" applyBorder="1" applyAlignment="1">
      <alignment vertical="center"/>
    </xf>
  </cellXfs>
  <cellStyles count="7">
    <cellStyle name="Hiperlink" xfId="6" builtinId="8"/>
    <cellStyle name="Normal" xfId="0" builtinId="0"/>
    <cellStyle name="Normal 2" xfId="1"/>
    <cellStyle name="Normal 2 2" xfId="5"/>
    <cellStyle name="Normal 3" xfId="3"/>
    <cellStyle name="Vírgula" xfId="2" builtinId="3"/>
    <cellStyle name="Vírgula 2" xfId="4"/>
  </cellStyles>
  <dxfs count="535">
    <dxf>
      <font>
        <b/>
        <color rgb="FFFF0000"/>
      </font>
      <fill>
        <patternFill patternType="solid">
          <fgColor rgb="FFFFFFFF"/>
          <bgColor rgb="FFFFFFFF"/>
        </patternFill>
      </fill>
    </dxf>
    <dxf>
      <font>
        <b/>
        <color rgb="FFFF0000"/>
      </font>
      <fill>
        <patternFill patternType="none"/>
      </fill>
    </dxf>
    <dxf>
      <font>
        <b/>
        <color rgb="FFFF0000"/>
      </font>
      <fill>
        <patternFill patternType="none"/>
      </fill>
    </dxf>
    <dxf>
      <fill>
        <patternFill>
          <bgColor rgb="FFA8D08D"/>
        </patternFill>
      </fill>
    </dxf>
    <dxf>
      <font>
        <b/>
        <color rgb="FFFF0000"/>
      </font>
      <fill>
        <patternFill>
          <bgColor rgb="FFFFFFFF"/>
        </patternFill>
      </fill>
    </dxf>
    <dxf>
      <fill>
        <patternFill>
          <bgColor rgb="FF9999FF"/>
        </patternFill>
      </fill>
    </dxf>
    <dxf>
      <font>
        <b/>
        <color rgb="FFFF0000"/>
      </font>
      <fill>
        <patternFill>
          <bgColor rgb="FFFFFFFF"/>
        </patternFill>
      </fill>
    </dxf>
    <dxf>
      <font>
        <b/>
        <color rgb="FFFF0000"/>
      </font>
      <fill>
        <patternFill>
          <bgColor rgb="FFFFFFFF"/>
        </patternFill>
      </fill>
    </dxf>
    <dxf>
      <font>
        <b/>
        <color rgb="FFFF0000"/>
      </font>
      <fill>
        <patternFill patternType="none"/>
      </fill>
    </dxf>
    <dxf>
      <fill>
        <patternFill>
          <bgColor rgb="FFA8D08D"/>
        </patternFill>
      </fill>
    </dxf>
    <dxf>
      <font>
        <b/>
        <color rgb="FFFF0000"/>
      </font>
      <fill>
        <patternFill patternType="none"/>
      </fill>
    </dxf>
    <dxf>
      <font>
        <b/>
        <color rgb="FFFF0000"/>
      </font>
      <fill>
        <patternFill patternType="none"/>
      </fill>
    </dxf>
    <dxf>
      <fill>
        <patternFill patternType="solid">
          <fgColor rgb="FFDDDDDD"/>
          <bgColor rgb="FFDDDDDD"/>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patternType="solid">
          <fgColor rgb="FFA8D08D"/>
          <bgColor rgb="FFA8D08D"/>
        </patternFill>
      </fill>
    </dxf>
    <dxf>
      <fill>
        <patternFill patternType="solid">
          <fgColor rgb="FFFFC000"/>
          <bgColor rgb="FFFFC000"/>
        </patternFill>
      </fill>
    </dxf>
    <dxf>
      <font>
        <b/>
        <color rgb="FFFF0000"/>
      </font>
      <fill>
        <patternFill patternType="solid">
          <fgColor rgb="FFFFFFFF"/>
          <bgColor rgb="FFFFFFFF"/>
        </patternFill>
      </fill>
    </dxf>
    <dxf>
      <fill>
        <patternFill patternType="solid">
          <fgColor rgb="FFFFFFFF"/>
          <bgColor rgb="FFFFFF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9999FF"/>
          <bgColor rgb="FF9999FF"/>
        </patternFill>
      </fill>
    </dxf>
    <dxf>
      <fill>
        <patternFill patternType="solid">
          <fgColor rgb="FFA8D08D"/>
          <bgColor rgb="FFA8D08D"/>
        </patternFill>
      </fill>
    </dxf>
    <dxf>
      <fill>
        <patternFill patternType="solid">
          <fgColor theme="7"/>
          <bgColor theme="7"/>
        </patternFill>
      </fill>
    </dxf>
    <dxf>
      <fill>
        <patternFill patternType="solid">
          <fgColor rgb="FFFF5050"/>
          <bgColor rgb="FFFF5050"/>
        </patternFill>
      </fill>
    </dxf>
    <dxf>
      <fill>
        <patternFill patternType="solid">
          <fgColor theme="0"/>
          <bgColor theme="0"/>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A8D08D"/>
          <bgColor rgb="FFA8D08D"/>
        </patternFill>
      </fill>
    </dxf>
    <dxf>
      <fill>
        <patternFill patternType="solid">
          <fgColor rgb="FFFFC000"/>
          <bgColor rgb="FFFFC000"/>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FFC000"/>
          <bgColor rgb="FFFFC000"/>
        </patternFill>
      </fill>
    </dxf>
    <dxf>
      <fill>
        <patternFill patternType="solid">
          <fgColor rgb="FFA8D08D"/>
          <bgColor rgb="FFA8D08D"/>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A8D08D"/>
          <bgColor rgb="FFA8D08D"/>
        </patternFill>
      </fill>
    </dxf>
    <dxf>
      <fill>
        <patternFill patternType="solid">
          <fgColor rgb="FFFFC000"/>
          <bgColor rgb="FFFFC000"/>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bgColor rgb="FF9999FF"/>
        </patternFill>
      </fill>
    </dxf>
    <dxf>
      <fill>
        <patternFill>
          <bgColor theme="0"/>
        </patternFill>
      </fill>
    </dxf>
    <dxf>
      <fill>
        <patternFill>
          <bgColor rgb="FFFF5050"/>
        </patternFill>
      </fill>
    </dxf>
    <dxf>
      <fill>
        <patternFill>
          <bgColor rgb="FFA8D08D"/>
        </patternFill>
      </fill>
    </dxf>
    <dxf>
      <fill>
        <patternFill>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A8D08D"/>
          <bgColor rgb="FFA8D08D"/>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A9D18E"/>
          <bgColor rgb="FFA9D18E"/>
        </patternFill>
      </fill>
    </dxf>
    <dxf>
      <fill>
        <patternFill patternType="solid">
          <fgColor rgb="FFFFC000"/>
          <bgColor rgb="FFFFC000"/>
        </patternFill>
      </fill>
    </dxf>
    <dxf>
      <fill>
        <patternFill patternType="solid">
          <fgColor rgb="FFA8D08D"/>
          <bgColor rgb="FFA8D08D"/>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A9D18E"/>
          <bgColor rgb="FFA9D18E"/>
        </patternFill>
      </fill>
    </dxf>
    <dxf>
      <fill>
        <patternFill patternType="solid">
          <fgColor rgb="FFFFC000"/>
          <bgColor rgb="FFFFC000"/>
        </patternFill>
      </fill>
    </dxf>
    <dxf>
      <fill>
        <patternFill patternType="solid">
          <fgColor rgb="FF9999FF"/>
          <bgColor rgb="FF9999FF"/>
        </patternFill>
      </fill>
    </dxf>
    <dxf>
      <fill>
        <patternFill patternType="solid">
          <fgColor rgb="FF9999FF"/>
          <bgColor rgb="FF9999FF"/>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A8D08D"/>
          <bgColor rgb="FFA8D08D"/>
        </patternFill>
      </fill>
    </dxf>
    <dxf>
      <fill>
        <patternFill patternType="solid">
          <fgColor rgb="FFFF5050"/>
          <bgColor rgb="FFFF5050"/>
        </patternFill>
      </fill>
    </dxf>
    <dxf>
      <fill>
        <patternFill patternType="solid">
          <fgColor theme="7"/>
          <bgColor theme="7"/>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bgColor rgb="FFFF5050"/>
        </patternFill>
      </fill>
    </dxf>
    <dxf>
      <fill>
        <patternFill>
          <bgColor rgb="FFA8D08D"/>
        </patternFill>
      </fill>
    </dxf>
    <dxf>
      <fill>
        <patternFill>
          <bgColor rgb="FFFFC000"/>
        </patternFill>
      </fill>
    </dxf>
    <dxf>
      <fill>
        <patternFill>
          <bgColor rgb="FFFFFFFF"/>
        </patternFill>
      </fill>
    </dxf>
    <dxf>
      <fill>
        <patternFill>
          <bgColor rgb="FFFF5050"/>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bgColor rgb="FF9999FF"/>
        </patternFill>
      </fill>
    </dxf>
    <dxf>
      <fill>
        <patternFill>
          <bgColor rgb="FFFF5050"/>
        </patternFill>
      </fill>
    </dxf>
    <dxf>
      <fill>
        <patternFill>
          <bgColor rgb="FFA8D08D"/>
        </patternFill>
      </fill>
    </dxf>
    <dxf>
      <fill>
        <patternFill>
          <bgColor rgb="FFFFC000"/>
        </patternFill>
      </fill>
    </dxf>
    <dxf>
      <fill>
        <patternFill>
          <bgColor rgb="FFFFFFFF"/>
        </patternFill>
      </fill>
    </dxf>
    <dxf>
      <fill>
        <patternFill>
          <bgColor rgb="FFFF5050"/>
        </patternFill>
      </fill>
    </dxf>
    <dxf>
      <fill>
        <patternFill>
          <bgColor rgb="FFFFC000"/>
        </patternFill>
      </fill>
    </dxf>
    <dxf>
      <fill>
        <patternFill>
          <bgColor rgb="FFFF5050"/>
        </patternFill>
      </fill>
    </dxf>
    <dxf>
      <fill>
        <patternFill>
          <bgColor rgb="FFA8D08D"/>
        </patternFill>
      </fill>
    </dxf>
    <dxf>
      <fill>
        <patternFill>
          <bgColor rgb="FFFFFFFF"/>
        </patternFill>
      </fill>
    </dxf>
    <dxf>
      <fill>
        <patternFill>
          <bgColor rgb="FFFFC000"/>
        </patternFill>
      </fill>
    </dxf>
    <dxf>
      <fill>
        <patternFill>
          <bgColor rgb="FFA9D18E"/>
        </patternFill>
      </fill>
    </dxf>
    <dxf>
      <fill>
        <patternFill>
          <bgColor rgb="FFFFFFFF"/>
        </patternFill>
      </fill>
    </dxf>
    <dxf>
      <fill>
        <patternFill>
          <bgColor rgb="FFFF5050"/>
        </patternFill>
      </fill>
    </dxf>
    <dxf>
      <fill>
        <patternFill>
          <bgColor rgb="FFA9D18E"/>
        </patternFill>
      </fill>
    </dxf>
    <dxf>
      <fill>
        <patternFill>
          <bgColor rgb="FFFFC000"/>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FF5050"/>
        </patternFill>
      </fill>
    </dxf>
    <dxf>
      <fill>
        <patternFill>
          <bgColor rgb="FFFFFFFF"/>
        </patternFill>
      </fill>
    </dxf>
    <dxf>
      <fill>
        <patternFill>
          <bgColor rgb="FF9999FF"/>
        </patternFill>
      </fill>
    </dxf>
    <dxf>
      <font>
        <b/>
        <color rgb="FFFF0000"/>
      </font>
      <fill>
        <patternFill>
          <bgColor rgb="FFFFFFFF"/>
        </patternFill>
      </fill>
    </dxf>
    <dxf>
      <fill>
        <patternFill>
          <bgColor rgb="FFA8D08D"/>
        </patternFill>
      </fill>
    </dxf>
    <dxf>
      <fill>
        <patternFill>
          <bgColor rgb="FFFFC000"/>
        </patternFill>
      </fill>
    </dxf>
    <dxf>
      <fill>
        <patternFill>
          <bgColor rgb="FFFF5050"/>
        </patternFill>
      </fill>
    </dxf>
    <dxf>
      <fill>
        <patternFill>
          <bgColor rgb="FFFFFFFF"/>
        </patternFill>
      </fill>
    </dxf>
    <dxf>
      <fill>
        <patternFill>
          <bgColor rgb="FF9999FF"/>
        </patternFill>
      </fill>
    </dxf>
    <dxf>
      <fill>
        <patternFill>
          <bgColor rgb="FFFFFFFF"/>
        </patternFill>
      </fill>
    </dxf>
    <dxf>
      <fill>
        <patternFill>
          <bgColor rgb="FFFF5050"/>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bgColor rgb="FFA8D08D"/>
        </patternFill>
      </fill>
    </dxf>
    <dxf>
      <fill>
        <patternFill>
          <bgColor rgb="FFFFFFFF"/>
        </patternFill>
      </fill>
    </dxf>
    <dxf>
      <fill>
        <patternFill>
          <bgColor rgb="FFA8D08D"/>
        </patternFill>
      </fill>
    </dxf>
    <dxf>
      <fill>
        <patternFill>
          <bgColor rgb="FF9999FF"/>
        </patternFill>
      </fill>
    </dxf>
    <dxf>
      <fill>
        <patternFill>
          <bgColor rgb="FFFF5050"/>
        </patternFill>
      </fill>
    </dxf>
    <dxf>
      <fill>
        <patternFill>
          <bgColor rgb="FFFFFFFF"/>
        </patternFill>
      </fill>
    </dxf>
    <dxf>
      <fill>
        <patternFill>
          <bgColor rgb="FFFF5050"/>
        </patternFill>
      </fill>
    </dxf>
    <dxf>
      <fill>
        <patternFill>
          <bgColor rgb="FFA9D18E"/>
        </patternFill>
      </fill>
    </dxf>
    <dxf>
      <fill>
        <patternFill>
          <bgColor rgb="FFFFC000"/>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theme="0"/>
          <bgColor theme="0"/>
        </patternFill>
      </fill>
    </dxf>
    <dxf>
      <fill>
        <patternFill patternType="solid">
          <fgColor rgb="FFFF5050"/>
          <bgColor rgb="FFFF5050"/>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theme="7"/>
          <bgColor theme="7"/>
        </patternFill>
      </fill>
    </dxf>
    <dxf>
      <fill>
        <patternFill patternType="solid">
          <fgColor rgb="FFA8D08D"/>
          <bgColor rgb="FFA8D08D"/>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A9D18E"/>
          <bgColor rgb="FFA9D18E"/>
        </patternFill>
      </fill>
    </dxf>
    <dxf>
      <fill>
        <patternFill patternType="solid">
          <fgColor rgb="FFFFC000"/>
          <bgColor rgb="FFFFC000"/>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9999FF"/>
          <bgColor rgb="FF9999FF"/>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rgb="FF9999FF"/>
          <bgColor rgb="FF9999FF"/>
        </patternFill>
      </fill>
    </dxf>
    <dxf>
      <fill>
        <patternFill patternType="solid">
          <fgColor theme="7"/>
          <bgColor theme="7"/>
        </patternFill>
      </fill>
    </dxf>
    <dxf>
      <fill>
        <patternFill patternType="solid">
          <fgColor rgb="FFFF5050"/>
          <bgColor rgb="FFFF5050"/>
        </patternFill>
      </fill>
    </dxf>
    <dxf>
      <fill>
        <patternFill patternType="solid">
          <fgColor rgb="FFA8D08D"/>
          <bgColor rgb="FFA8D08D"/>
        </patternFill>
      </fill>
    </dxf>
    <dxf>
      <fill>
        <patternFill patternType="solid">
          <fgColor rgb="FFFFC000"/>
          <bgColor rgb="FFFFC000"/>
        </patternFill>
      </fill>
    </dxf>
    <dxf>
      <fill>
        <patternFill patternType="solid">
          <fgColor rgb="FFFFFFFF"/>
          <bgColor rgb="FFFFFFFF"/>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bgColor rgb="FF9999FF"/>
        </patternFill>
      </fill>
    </dxf>
    <dxf>
      <fill>
        <patternFill>
          <bgColor rgb="FFFFC000"/>
        </patternFill>
      </fill>
    </dxf>
    <dxf>
      <fill>
        <patternFill>
          <bgColor rgb="FFFFFFFF"/>
        </patternFill>
      </fill>
    </dxf>
    <dxf>
      <fill>
        <patternFill>
          <bgColor rgb="FFFF5050"/>
        </patternFill>
      </fill>
    </dxf>
    <dxf>
      <fill>
        <patternFill>
          <bgColor rgb="FFA8D08D"/>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rgb="FF9999FF"/>
          <bgColor rgb="FF9999FF"/>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bgColor rgb="FFA8D08D"/>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rgb="FFA8D08D"/>
          <bgColor rgb="FFA8D08D"/>
        </patternFill>
      </fill>
    </dxf>
    <dxf>
      <fill>
        <patternFill patternType="solid">
          <fgColor rgb="FFFFC000"/>
          <bgColor rgb="FFFFC000"/>
        </patternFill>
      </fill>
    </dxf>
    <dxf>
      <font>
        <b/>
        <color rgb="FFFF0000"/>
      </font>
      <fill>
        <patternFill patternType="solid">
          <fgColor rgb="FFFFFFFF"/>
          <bgColor rgb="FFFFFFFF"/>
        </patternFill>
      </fill>
    </dxf>
    <dxf>
      <fill>
        <patternFill patternType="solid">
          <fgColor rgb="FFFFFFFF"/>
          <bgColor rgb="FFFFFFFF"/>
        </patternFill>
      </fill>
    </dxf>
    <dxf>
      <fill>
        <patternFill patternType="solid">
          <fgColor rgb="FFFF5050"/>
          <bgColor rgb="FFFF5050"/>
        </patternFill>
      </fill>
    </dxf>
    <dxf>
      <fill>
        <patternFill patternType="solid">
          <fgColor rgb="FFFF5050"/>
          <bgColor rgb="FFFF5050"/>
        </patternFill>
      </fill>
    </dxf>
    <dxf>
      <fill>
        <patternFill patternType="solid">
          <fgColor rgb="FFA8D08D"/>
          <bgColor rgb="FFA8D08D"/>
        </patternFill>
      </fill>
    </dxf>
    <dxf>
      <fill>
        <patternFill patternType="solid">
          <fgColor rgb="FFFFC000"/>
          <bgColor rgb="FFFFC000"/>
        </patternFill>
      </fill>
    </dxf>
    <dxf>
      <font>
        <b/>
        <color rgb="FFFF0000"/>
      </font>
      <fill>
        <patternFill patternType="solid">
          <fgColor rgb="FFFFFFFF"/>
          <bgColor rgb="FFFFFFFF"/>
        </patternFill>
      </fill>
    </dxf>
    <dxf>
      <fill>
        <patternFill patternType="solid">
          <fgColor rgb="FFFFFFFF"/>
          <bgColor rgb="FFFFFFFF"/>
        </patternFill>
      </fill>
    </dxf>
    <dxf>
      <fill>
        <patternFill patternType="solid">
          <fgColor rgb="FFA8D08D"/>
          <bgColor rgb="FFA8D08D"/>
        </patternFill>
      </fill>
    </dxf>
    <dxf>
      <fill>
        <patternFill patternType="solid">
          <fgColor rgb="FFFFC000"/>
          <bgColor rgb="FFFFC000"/>
        </patternFill>
      </fill>
    </dxf>
    <dxf>
      <fill>
        <patternFill patternType="solid">
          <fgColor rgb="FFFFFFFF"/>
          <bgColor rgb="FFFFFFFF"/>
        </patternFill>
      </fill>
    </dxf>
    <dxf>
      <fill>
        <patternFill patternType="solid">
          <fgColor rgb="FFA8D08D"/>
          <bgColor rgb="FFA8D08D"/>
        </patternFill>
      </fill>
    </dxf>
    <dxf>
      <fill>
        <patternFill patternType="solid">
          <fgColor rgb="FFFFC000"/>
          <bgColor rgb="FFFFC000"/>
        </patternFill>
      </fill>
    </dxf>
    <dxf>
      <font>
        <b/>
        <color rgb="FFFF0000"/>
      </font>
      <fill>
        <patternFill patternType="solid">
          <fgColor rgb="FFFFFFFF"/>
          <bgColor rgb="FFFFFFFF"/>
        </patternFill>
      </fill>
    </dxf>
    <dxf>
      <fill>
        <patternFill patternType="solid">
          <fgColor rgb="FFFFFFFF"/>
          <bgColor rgb="FFFFFFFF"/>
        </patternFill>
      </fill>
    </dxf>
    <dxf>
      <fill>
        <patternFill patternType="solid">
          <fgColor rgb="FFA8D08D"/>
          <bgColor rgb="FFA8D08D"/>
        </patternFill>
      </fill>
    </dxf>
    <dxf>
      <fill>
        <patternFill patternType="solid">
          <fgColor rgb="FFFFC000"/>
          <bgColor rgb="FFFFC000"/>
        </patternFill>
      </fill>
    </dxf>
    <dxf>
      <font>
        <b/>
        <color rgb="FFFF0000"/>
      </font>
      <fill>
        <patternFill patternType="solid">
          <fgColor rgb="FFFFFFFF"/>
          <bgColor rgb="FFFFFFFF"/>
        </patternFill>
      </fill>
    </dxf>
    <dxf>
      <fill>
        <patternFill patternType="solid">
          <fgColor rgb="FFFFFFFF"/>
          <bgColor rgb="FFFFFFFF"/>
        </patternFill>
      </fill>
    </dxf>
    <dxf>
      <fill>
        <patternFill patternType="solid">
          <fgColor rgb="FFA8D08D"/>
          <bgColor rgb="FFA8D08D"/>
        </patternFill>
      </fill>
    </dxf>
    <dxf>
      <fill>
        <patternFill patternType="solid">
          <fgColor rgb="FFFFC000"/>
          <bgColor rgb="FFFFC000"/>
        </patternFill>
      </fill>
    </dxf>
    <dxf>
      <font>
        <b/>
        <color rgb="FFFF0000"/>
      </font>
      <fill>
        <patternFill patternType="solid">
          <fgColor rgb="FFFFFFFF"/>
          <bgColor rgb="FFFFFFFF"/>
        </patternFill>
      </fill>
    </dxf>
    <dxf>
      <fill>
        <patternFill patternType="solid">
          <fgColor rgb="FFFF5050"/>
          <bgColor rgb="FFFF5050"/>
        </patternFill>
      </fill>
    </dxf>
    <dxf>
      <fill>
        <patternFill patternType="solid">
          <fgColor rgb="FFFFFFFF"/>
          <bgColor rgb="FFFFFFFF"/>
        </patternFill>
      </fill>
    </dxf>
    <dxf>
      <fill>
        <patternFill patternType="solid">
          <fgColor rgb="FFA8D08D"/>
          <bgColor rgb="FFA8D08D"/>
        </patternFill>
      </fill>
    </dxf>
    <dxf>
      <fill>
        <patternFill patternType="solid">
          <fgColor rgb="FFFFC000"/>
          <bgColor rgb="FFFFC000"/>
        </patternFill>
      </fill>
    </dxf>
    <dxf>
      <fill>
        <patternFill patternType="solid">
          <fgColor rgb="FFFFFFFF"/>
          <bgColor rgb="FFFFFFFF"/>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patternType="solid">
          <fgColor rgb="FFA8D08D"/>
          <bgColor rgb="FFA8D08D"/>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theme="7"/>
          <bgColor theme="7"/>
        </patternFill>
      </fill>
    </dxf>
    <dxf>
      <fill>
        <patternFill patternType="solid">
          <fgColor rgb="FF9999FF"/>
          <bgColor rgb="FF9999FF"/>
        </patternFill>
      </fill>
    </dxf>
    <dxf>
      <fill>
        <patternFill patternType="solid">
          <fgColor rgb="FFA8D08D"/>
          <bgColor rgb="FFA8D08D"/>
        </patternFill>
      </fill>
    </dxf>
    <dxf>
      <fill>
        <patternFill patternType="solid">
          <fgColor rgb="FFFF5050"/>
          <bgColor rgb="FFFF5050"/>
        </patternFill>
      </fill>
    </dxf>
    <dxf>
      <fill>
        <patternFill patternType="solid">
          <fgColor theme="0"/>
          <bgColor theme="0"/>
        </patternFill>
      </fill>
    </dxf>
    <dxf>
      <fill>
        <patternFill patternType="solid">
          <fgColor theme="7"/>
          <bgColor theme="7"/>
        </patternFill>
      </fill>
    </dxf>
    <dxf>
      <fill>
        <patternFill patternType="solid">
          <fgColor rgb="FF9999FF"/>
          <bgColor rgb="FF9999FF"/>
        </patternFill>
      </fill>
    </dxf>
    <dxf>
      <fill>
        <patternFill patternType="solid">
          <fgColor rgb="FFA8D08D"/>
          <bgColor rgb="FFA8D08D"/>
        </patternFill>
      </fill>
    </dxf>
    <dxf>
      <fill>
        <patternFill patternType="solid">
          <fgColor rgb="FFFF5050"/>
          <bgColor rgb="FFFF5050"/>
        </patternFill>
      </fill>
    </dxf>
    <dxf>
      <fill>
        <patternFill patternType="solid">
          <fgColor theme="0"/>
          <bgColor theme="0"/>
        </patternFill>
      </fill>
    </dxf>
    <dxf>
      <fill>
        <patternFill patternType="solid">
          <fgColor theme="7"/>
          <bgColor theme="7"/>
        </patternFill>
      </fill>
    </dxf>
    <dxf>
      <fill>
        <patternFill patternType="solid">
          <fgColor rgb="FF9999FF"/>
          <bgColor rgb="FF9999FF"/>
        </patternFill>
      </fill>
    </dxf>
    <dxf>
      <fill>
        <patternFill patternType="solid">
          <fgColor rgb="FFA8D08D"/>
          <bgColor rgb="FFA8D08D"/>
        </patternFill>
      </fill>
    </dxf>
    <dxf>
      <fill>
        <patternFill patternType="solid">
          <fgColor rgb="FFFF5050"/>
          <bgColor rgb="FFFF5050"/>
        </patternFill>
      </fill>
    </dxf>
    <dxf>
      <fill>
        <patternFill patternType="solid">
          <fgColor theme="0"/>
          <bgColor theme="0"/>
        </patternFill>
      </fill>
    </dxf>
    <dxf>
      <fill>
        <patternFill patternType="solid">
          <fgColor theme="7"/>
          <bgColor theme="7"/>
        </patternFill>
      </fill>
    </dxf>
    <dxf>
      <fill>
        <patternFill patternType="solid">
          <fgColor rgb="FF9999FF"/>
          <bgColor rgb="FF9999FF"/>
        </patternFill>
      </fill>
    </dxf>
    <dxf>
      <fill>
        <patternFill patternType="solid">
          <fgColor rgb="FFA8D08D"/>
          <bgColor rgb="FFA8D08D"/>
        </patternFill>
      </fill>
    </dxf>
    <dxf>
      <fill>
        <patternFill patternType="solid">
          <fgColor rgb="FFFF5050"/>
          <bgColor rgb="FFFF5050"/>
        </patternFill>
      </fill>
    </dxf>
    <dxf>
      <fill>
        <patternFill patternType="solid">
          <fgColor theme="0"/>
          <bgColor theme="0"/>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7"/>
          <bgColor theme="7"/>
        </patternFill>
      </fill>
    </dxf>
    <dxf>
      <fill>
        <patternFill patternType="solid">
          <fgColor rgb="FF9999FF"/>
          <bgColor rgb="FF9999FF"/>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FFC000"/>
          <bgColor rgb="FFFFC000"/>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FFC000"/>
          <bgColor rgb="FFFFC000"/>
        </patternFill>
      </fill>
    </dxf>
    <dxf>
      <fill>
        <patternFill patternType="solid">
          <fgColor rgb="FFA8D08D"/>
          <bgColor rgb="FFA8D08D"/>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rgb="FF9999FF"/>
          <bgColor rgb="FF9999FF"/>
        </patternFill>
      </fill>
    </dxf>
    <dxf>
      <fill>
        <patternFill patternType="solid">
          <fgColor theme="7"/>
          <bgColor theme="7"/>
        </patternFill>
      </fill>
    </dxf>
    <dxf>
      <fill>
        <patternFill patternType="solid">
          <fgColor rgb="FF9999FF"/>
          <bgColor rgb="FF9999FF"/>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bgColor rgb="FF9999FF"/>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FFC000"/>
          <bgColor rgb="FFFFC000"/>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FFC000"/>
          <bgColor rgb="FFFFC000"/>
        </patternFill>
      </fill>
    </dxf>
    <dxf>
      <fill>
        <patternFill patternType="solid">
          <fgColor rgb="FFA8D08D"/>
          <bgColor rgb="FFA8D08D"/>
        </patternFill>
      </fill>
    </dxf>
    <dxf>
      <fill>
        <patternFill patternType="solid">
          <fgColor rgb="FFA8D08D"/>
          <bgColor rgb="FFA8D08D"/>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FFC000"/>
          <bgColor rgb="FFFFC000"/>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FFC000"/>
          <bgColor rgb="FFFFC000"/>
        </patternFill>
      </fill>
    </dxf>
    <dxf>
      <fill>
        <patternFill patternType="solid">
          <fgColor rgb="FFA8D08D"/>
          <bgColor rgb="FFA8D08D"/>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A8D08D"/>
          <bgColor rgb="FFA8D08D"/>
        </patternFill>
      </fill>
    </dxf>
    <dxf>
      <fill>
        <patternFill patternType="solid">
          <fgColor rgb="FFFFC000"/>
          <bgColor rgb="FFFFC000"/>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FFC000"/>
          <bgColor rgb="FFFFC000"/>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9999FF"/>
          <bgColor rgb="FF9999FF"/>
        </patternFill>
      </fill>
    </dxf>
    <dxf>
      <fill>
        <patternFill patternType="solid">
          <fgColor rgb="FFA8D08D"/>
          <bgColor rgb="FFA8D08D"/>
        </patternFill>
      </fill>
    </dxf>
    <dxf>
      <fill>
        <patternFill patternType="solid">
          <fgColor rgb="FFFF5050"/>
          <bgColor rgb="FFFF5050"/>
        </patternFill>
      </fill>
    </dxf>
    <dxf>
      <fill>
        <patternFill patternType="solid">
          <fgColor theme="7"/>
          <bgColor theme="7"/>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A9D18E"/>
          <bgColor rgb="FFA9D18E"/>
        </patternFill>
      </fill>
    </dxf>
    <dxf>
      <fill>
        <patternFill patternType="solid">
          <fgColor rgb="FFFFC000"/>
          <bgColor rgb="FFFFC000"/>
        </patternFill>
      </fill>
    </dxf>
    <dxf>
      <fill>
        <patternFill patternType="solid">
          <fgColor rgb="FFA8D08D"/>
          <bgColor rgb="FFA8D08D"/>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A9D18E"/>
          <bgColor rgb="FFA9D18E"/>
        </patternFill>
      </fill>
    </dxf>
    <dxf>
      <fill>
        <patternFill patternType="solid">
          <fgColor rgb="FFFFC000"/>
          <bgColor rgb="FFFFC000"/>
        </patternFill>
      </fill>
    </dxf>
    <dxf>
      <fill>
        <patternFill patternType="solid">
          <fgColor rgb="FF9999FF"/>
          <bgColor rgb="FF9999FF"/>
        </patternFill>
      </fill>
    </dxf>
    <dxf>
      <fill>
        <patternFill patternType="solid">
          <fgColor rgb="FF9999FF"/>
          <bgColor rgb="FF9999FF"/>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bgColor rgb="FFFFC000"/>
        </patternFill>
      </fill>
    </dxf>
    <dxf>
      <font>
        <b/>
        <color rgb="FFFF0000"/>
      </font>
      <fill>
        <patternFill>
          <bgColor rgb="FFFFFFFF"/>
        </patternFill>
      </fill>
    </dxf>
    <dxf>
      <fill>
        <patternFill>
          <bgColor rgb="FFA8D08D"/>
        </patternFill>
      </fill>
    </dxf>
    <dxf>
      <fill>
        <patternFill>
          <bgColor rgb="FFFF5050"/>
        </patternFill>
      </fill>
    </dxf>
    <dxf>
      <fill>
        <patternFill>
          <bgColor rgb="FFFFFFFF"/>
        </patternFill>
      </fill>
    </dxf>
    <dxf>
      <fill>
        <patternFill>
          <bgColor rgb="FF9999FF"/>
        </patternFill>
      </fill>
    </dxf>
    <dxf>
      <fill>
        <patternFill>
          <bgColor rgb="FFFFFFFF"/>
        </patternFill>
      </fill>
    </dxf>
    <dxf>
      <fill>
        <patternFill>
          <bgColor rgb="FFFF5050"/>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bgColor rgb="FFA8D08D"/>
        </patternFill>
      </fill>
    </dxf>
    <dxf>
      <fill>
        <patternFill>
          <bgColor rgb="FF9999FF"/>
        </patternFill>
      </fill>
    </dxf>
    <dxf>
      <fill>
        <patternFill>
          <bgColor rgb="FFFFFFFF"/>
        </patternFill>
      </fill>
    </dxf>
    <dxf>
      <fill>
        <patternFill>
          <bgColor rgb="FFFF5050"/>
        </patternFill>
      </fill>
    </dxf>
    <dxf>
      <fill>
        <patternFill>
          <bgColor rgb="FFA9D18E"/>
        </patternFill>
      </fill>
    </dxf>
    <dxf>
      <fill>
        <patternFill>
          <bgColor rgb="FFFFC000"/>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theme="0"/>
          <bgColor theme="0"/>
        </patternFill>
      </fill>
    </dxf>
    <dxf>
      <fill>
        <patternFill patternType="solid">
          <fgColor rgb="FFFF5050"/>
          <bgColor rgb="FFFF5050"/>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theme="7"/>
          <bgColor theme="7"/>
        </patternFill>
      </fill>
    </dxf>
    <dxf>
      <fill>
        <patternFill patternType="solid">
          <fgColor rgb="FF9999FF"/>
          <bgColor rgb="FF9999FF"/>
        </patternFill>
      </fill>
    </dxf>
    <dxf>
      <fill>
        <patternFill patternType="solid">
          <fgColor rgb="FFA8D08D"/>
          <bgColor rgb="FFA8D08D"/>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A9D18E"/>
          <bgColor rgb="FFA9D18E"/>
        </patternFill>
      </fill>
    </dxf>
    <dxf>
      <fill>
        <patternFill patternType="solid">
          <fgColor rgb="FFFFC000"/>
          <bgColor rgb="FFFFC000"/>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9999FF"/>
          <bgColor rgb="FF9999FF"/>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rgb="FF9999FF"/>
          <bgColor rgb="FF9999FF"/>
        </patternFill>
      </fill>
    </dxf>
    <dxf>
      <fill>
        <patternFill patternType="solid">
          <fgColor theme="7"/>
          <bgColor theme="7"/>
        </patternFill>
      </fill>
    </dxf>
    <dxf>
      <fill>
        <patternFill patternType="solid">
          <fgColor rgb="FFA8D08D"/>
          <bgColor rgb="FFA8D08D"/>
        </patternFill>
      </fill>
    </dxf>
    <dxf>
      <fill>
        <patternFill>
          <bgColor rgb="FF9999FF"/>
        </patternFill>
      </fill>
    </dxf>
    <dxf>
      <fill>
        <patternFill>
          <bgColor rgb="FFFFC000"/>
        </patternFill>
      </fill>
    </dxf>
    <dxf>
      <fill>
        <patternFill>
          <bgColor rgb="FFFFFFFF"/>
        </patternFill>
      </fill>
    </dxf>
    <dxf>
      <fill>
        <patternFill>
          <bgColor rgb="FFFF5050"/>
        </patternFill>
      </fill>
    </dxf>
    <dxf>
      <fill>
        <patternFill>
          <bgColor rgb="FFA8D08D"/>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A8D08D"/>
          <bgColor rgb="FFA8D08D"/>
        </patternFill>
      </fill>
    </dxf>
    <dxf>
      <fill>
        <patternFill patternType="solid">
          <fgColor rgb="FFFFC000"/>
          <bgColor rgb="FFFFC000"/>
        </patternFill>
      </fill>
    </dxf>
    <dxf>
      <font>
        <b/>
        <color rgb="FFFF0000"/>
      </font>
      <fill>
        <patternFill patternType="solid">
          <fgColor rgb="FFFFFFFF"/>
          <bgColor rgb="FFFFFFFF"/>
        </patternFill>
      </fill>
    </dxf>
    <dxf>
      <fill>
        <patternFill patternType="solid">
          <fgColor rgb="FFFFFFFF"/>
          <bgColor rgb="FFFFFFFF"/>
        </patternFill>
      </fill>
    </dxf>
    <dxf>
      <fill>
        <patternFill patternType="solid">
          <fgColor rgb="FFFF5050"/>
          <bgColor rgb="FFFF5050"/>
        </patternFill>
      </fill>
    </dxf>
    <dxf>
      <fill>
        <patternFill patternType="solid">
          <fgColor rgb="FFFFFFFF"/>
          <bgColor rgb="FFFFFFFF"/>
        </patternFill>
      </fill>
    </dxf>
    <dxf>
      <fill>
        <patternFill patternType="solid">
          <fgColor rgb="FFA8D08D"/>
          <bgColor rgb="FFA8D08D"/>
        </patternFill>
      </fill>
    </dxf>
    <dxf>
      <fill>
        <patternFill patternType="solid">
          <fgColor rgb="FFFFC000"/>
          <bgColor rgb="FFFFC000"/>
        </patternFill>
      </fill>
    </dxf>
    <dxf>
      <fill>
        <patternFill patternType="solid">
          <fgColor rgb="FFFFFFFF"/>
          <bgColor rgb="FFFFFFFF"/>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patternType="solid">
          <fgColor rgb="FF9999FF"/>
          <bgColor rgb="FF9999FF"/>
        </patternFill>
      </fill>
    </dxf>
    <dxf>
      <fill>
        <patternFill patternType="solid">
          <fgColor rgb="FFA8D08D"/>
          <bgColor rgb="FFA8D08D"/>
        </patternFill>
      </fill>
    </dxf>
    <dxf>
      <fill>
        <patternFill patternType="solid">
          <fgColor rgb="FFFF5050"/>
          <bgColor rgb="FFFF5050"/>
        </patternFill>
      </fill>
    </dxf>
    <dxf>
      <fill>
        <patternFill patternType="solid">
          <fgColor theme="0"/>
          <bgColor theme="0"/>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s>
  <tableStyles count="1" defaultTableStyle="TableStyleMedium2" defaultPivotStyle="PivotStyleLight16">
    <tableStyle name="Invisible" pivot="0" table="0" count="0"/>
  </tableStyles>
  <colors>
    <mruColors>
      <color rgb="FFCC00FF"/>
      <color rgb="FF99CCFF"/>
      <color rgb="FF66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Drives%20compartilhados\SENG\ADMINISTRATIVO\ORCAMENTO\PCA%202025\PCA_2025_v%207.1%20sem%20DLs%20e%20ILs%20peq%20valo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rives%20compartilhados/DADM/PCA/PCA%202026/Versao%20final%20PCA26/Entregues%20areas%20v-final/PCA_2026_versao%20final%20SENG.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rives%20compartilhados/DADM/4.%20PCA/PCA%202026/Alteracoes%20PCA26/3a%20Proposicao%2023-04-2026/PCA_2026_prop%20ajuste%2023-04%20itens%20President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SSD256GB\BKP\ONEDRIVE\Documentos\Renata%20DADM%20a%20partir%20270821\PAA\2026\Versao%20final%20PCA26\PCA_2026_v-final_p%20calculo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SSD256GB\BKP\ONEDRIVE\Documentos\Renata%20DADM%20a%20partir%20270821\PAA\2025\Intranet_2025\Calendario_2025_v%206%20intran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A 2025 atualização"/>
      <sheetName val="Página1"/>
      <sheetName val="Listas_Suspensas"/>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_Suspensas"/>
      <sheetName val="Cópia anterior"/>
      <sheetName val="PCA 2026 v. final"/>
      <sheetName val="Prioridade"/>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A 2026 v. final"/>
      <sheetName val="CALC_Modalidade"/>
      <sheetName val="CALC_Montante"/>
      <sheetName val="Prioridade"/>
      <sheetName val="Listas_Suspensas"/>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A 2026 v. final"/>
      <sheetName val="Prioridade"/>
      <sheetName val="Listas_Suspensas"/>
    </sheetNames>
    <sheetDataSet>
      <sheetData sheetId="0"/>
      <sheetData sheetId="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A 2025 atualização"/>
      <sheetName val="Página1"/>
      <sheetName val="Listas_Suspensas"/>
    </sheetNames>
    <sheetDataSet>
      <sheetData sheetId="0"/>
      <sheetData sheetId="1"/>
      <sheetData sheetId="2"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portal.trt3.jus.br/intranet/tec-informacao/planejamento-de-tic/plano-de-contratacao-de-solucoes-de-tic-pcstic" TargetMode="External"/><Relationship Id="rId2" Type="http://schemas.openxmlformats.org/officeDocument/2006/relationships/hyperlink" Target="https://portal.trt3.jus.br/escola/artigos/plano-anual-de-capacitacao" TargetMode="External"/><Relationship Id="rId1" Type="http://schemas.openxmlformats.org/officeDocument/2006/relationships/hyperlink" Target="https://portal.trt3.jus.br/intranet/tec-informacao/planejamento-de-tic/plano-de-contratacao-de-solucoes-de-tic-pcstic" TargetMode="External"/><Relationship Id="rId5" Type="http://schemas.openxmlformats.org/officeDocument/2006/relationships/printerSettings" Target="../printerSettings/printerSettings1.bin"/><Relationship Id="rId4" Type="http://schemas.openxmlformats.org/officeDocument/2006/relationships/hyperlink" Target="https://portal.trt3.jus.br/escola/artigos/plano-anual-de-capacitaca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HT1259"/>
  <sheetViews>
    <sheetView showGridLines="0" tabSelected="1" view="pageBreakPreview" topLeftCell="B1" zoomScale="60" zoomScaleNormal="60" workbookViewId="0">
      <selection activeCell="G156" sqref="G156"/>
    </sheetView>
  </sheetViews>
  <sheetFormatPr defaultColWidth="12.625" defaultRowHeight="15" customHeight="1"/>
  <cols>
    <col min="1" max="1" width="30.125" style="553" hidden="1" customWidth="1"/>
    <col min="2" max="2" width="11.5" style="553" customWidth="1"/>
    <col min="3" max="3" width="15.5" style="553" customWidth="1"/>
    <col min="4" max="4" width="35.875" style="582" customWidth="1"/>
    <col min="5" max="5" width="39.25" style="580" customWidth="1"/>
    <col min="6" max="6" width="14.125" style="553" customWidth="1"/>
    <col min="7" max="7" width="15.75" style="579" customWidth="1"/>
    <col min="8" max="8" width="19.25" style="553" customWidth="1"/>
    <col min="9" max="9" width="18.25" style="553" customWidth="1"/>
    <col min="10" max="10" width="15" style="579" customWidth="1"/>
    <col min="11" max="11" width="11.625" style="553" customWidth="1"/>
    <col min="12" max="12" width="13.375" style="553" customWidth="1"/>
    <col min="13" max="13" width="22.375" style="581" customWidth="1"/>
    <col min="14" max="14" width="15.375" style="581" customWidth="1"/>
    <col min="15" max="15" width="15.125" style="581" customWidth="1"/>
    <col min="16" max="16" width="22" style="597" customWidth="1"/>
    <col min="17" max="17" width="14.125" style="619" customWidth="1"/>
    <col min="18" max="228" width="12.625" style="567"/>
    <col min="229" max="16384" width="12.625" style="553"/>
  </cols>
  <sheetData>
    <row r="1" spans="1:228" ht="21.75" customHeight="1" thickBot="1">
      <c r="A1" s="615"/>
      <c r="B1" s="689" t="s">
        <v>1547</v>
      </c>
      <c r="C1" s="690"/>
      <c r="D1" s="690"/>
      <c r="E1" s="690"/>
      <c r="F1" s="690"/>
      <c r="G1" s="690"/>
      <c r="H1" s="690"/>
      <c r="I1" s="690"/>
      <c r="J1" s="690"/>
      <c r="K1" s="690"/>
      <c r="L1" s="690"/>
      <c r="M1" s="690"/>
      <c r="N1" s="690"/>
      <c r="O1" s="690"/>
      <c r="P1" s="690"/>
      <c r="Q1" s="691"/>
    </row>
    <row r="2" spans="1:228" ht="6.6" customHeight="1" thickBot="1">
      <c r="A2" s="554"/>
      <c r="B2" s="554"/>
      <c r="C2" s="556"/>
      <c r="D2" s="555"/>
      <c r="E2" s="555"/>
      <c r="F2" s="555"/>
      <c r="G2" s="555"/>
      <c r="H2" s="558"/>
      <c r="I2" s="558"/>
      <c r="J2" s="555"/>
      <c r="K2" s="559"/>
      <c r="L2" s="559"/>
      <c r="M2" s="555"/>
      <c r="N2" s="555"/>
      <c r="O2" s="555"/>
      <c r="P2" s="576"/>
      <c r="Q2" s="618"/>
    </row>
    <row r="3" spans="1:228" ht="21.75" customHeight="1" thickBot="1">
      <c r="A3" s="616"/>
      <c r="B3" s="689" t="s">
        <v>1255</v>
      </c>
      <c r="C3" s="690"/>
      <c r="D3" s="690"/>
      <c r="E3" s="690"/>
      <c r="F3" s="690"/>
      <c r="G3" s="690"/>
      <c r="H3" s="690"/>
      <c r="I3" s="690"/>
      <c r="J3" s="690"/>
      <c r="K3" s="690"/>
      <c r="L3" s="690"/>
      <c r="M3" s="690"/>
      <c r="N3" s="690"/>
      <c r="O3" s="690"/>
      <c r="P3" s="690"/>
      <c r="Q3" s="691"/>
    </row>
    <row r="4" spans="1:228" ht="4.5" customHeight="1">
      <c r="A4" s="554"/>
      <c r="B4" s="555"/>
      <c r="C4" s="556"/>
      <c r="D4" s="555"/>
      <c r="E4" s="555"/>
      <c r="F4" s="555"/>
      <c r="G4" s="555"/>
      <c r="H4" s="558"/>
      <c r="I4" s="558"/>
      <c r="J4" s="555"/>
      <c r="K4" s="559"/>
      <c r="L4" s="559"/>
      <c r="M4" s="561"/>
      <c r="N4" s="561"/>
      <c r="O4" s="561"/>
      <c r="P4" s="576"/>
      <c r="Q4" s="618"/>
    </row>
    <row r="5" spans="1:228" ht="45.75" hidden="1" customHeight="1">
      <c r="A5" s="562" t="s">
        <v>1</v>
      </c>
      <c r="B5" s="684"/>
      <c r="C5" s="561"/>
      <c r="D5" s="564"/>
      <c r="E5" s="563"/>
      <c r="F5" s="560"/>
      <c r="G5" s="560"/>
      <c r="H5" s="565"/>
      <c r="I5" s="565"/>
      <c r="J5" s="560"/>
      <c r="K5" s="685" t="s">
        <v>2</v>
      </c>
      <c r="L5" s="686"/>
      <c r="M5" s="687" t="s">
        <v>3</v>
      </c>
      <c r="N5" s="688"/>
      <c r="O5" s="566"/>
      <c r="P5" s="576"/>
      <c r="Q5" s="576"/>
    </row>
    <row r="6" spans="1:228" ht="7.15" customHeight="1" thickBot="1">
      <c r="A6" s="598"/>
      <c r="B6" s="557"/>
      <c r="C6" s="556"/>
      <c r="D6" s="557"/>
      <c r="E6" s="555"/>
      <c r="F6" s="555"/>
      <c r="G6" s="555"/>
      <c r="H6" s="558"/>
      <c r="I6" s="558"/>
      <c r="J6" s="555"/>
      <c r="K6" s="555"/>
      <c r="L6" s="559"/>
      <c r="M6" s="560"/>
      <c r="N6" s="560"/>
      <c r="O6" s="560"/>
      <c r="P6" s="576"/>
      <c r="Q6" s="576"/>
    </row>
    <row r="7" spans="1:228" ht="6" customHeight="1" thickBot="1">
      <c r="A7" s="601"/>
      <c r="B7" s="555"/>
      <c r="C7" s="555"/>
      <c r="D7" s="555"/>
      <c r="E7" s="560"/>
      <c r="F7" s="555"/>
      <c r="G7" s="555"/>
      <c r="H7" s="558"/>
      <c r="I7" s="558"/>
      <c r="J7" s="555"/>
      <c r="K7" s="559"/>
      <c r="L7" s="559"/>
      <c r="M7" s="617"/>
      <c r="N7" s="617"/>
      <c r="O7" s="617"/>
      <c r="P7" s="618"/>
      <c r="Q7" s="618"/>
    </row>
    <row r="8" spans="1:228" ht="143.25" customHeight="1" thickBot="1">
      <c r="A8" s="680" t="s">
        <v>1401</v>
      </c>
      <c r="B8" s="610" t="s">
        <v>1324</v>
      </c>
      <c r="C8" s="611" t="s">
        <v>1407</v>
      </c>
      <c r="D8" s="611" t="s">
        <v>1408</v>
      </c>
      <c r="E8" s="611" t="s">
        <v>1402</v>
      </c>
      <c r="F8" s="611" t="s">
        <v>1403</v>
      </c>
      <c r="G8" s="612" t="s">
        <v>993</v>
      </c>
      <c r="H8" s="612" t="s">
        <v>1524</v>
      </c>
      <c r="I8" s="612" t="s">
        <v>1525</v>
      </c>
      <c r="J8" s="611" t="s">
        <v>1409</v>
      </c>
      <c r="K8" s="611" t="s">
        <v>160</v>
      </c>
      <c r="L8" s="611" t="s">
        <v>1404</v>
      </c>
      <c r="M8" s="613" t="s">
        <v>973</v>
      </c>
      <c r="N8" s="613" t="s">
        <v>958</v>
      </c>
      <c r="O8" s="613" t="s">
        <v>959</v>
      </c>
      <c r="P8" s="682" t="s">
        <v>1405</v>
      </c>
      <c r="Q8" s="683" t="s">
        <v>1406</v>
      </c>
    </row>
    <row r="9" spans="1:228" ht="30" hidden="1" customHeight="1">
      <c r="A9" s="614"/>
      <c r="B9" s="602"/>
      <c r="C9" s="603"/>
      <c r="D9" s="604"/>
      <c r="E9" s="604"/>
      <c r="F9" s="603"/>
      <c r="G9" s="603"/>
      <c r="H9" s="605"/>
      <c r="I9" s="605"/>
      <c r="J9" s="603"/>
      <c r="K9" s="606"/>
      <c r="L9" s="606"/>
      <c r="M9" s="607"/>
      <c r="N9" s="608"/>
      <c r="O9" s="608"/>
      <c r="P9" s="609"/>
      <c r="Q9" s="681"/>
    </row>
    <row r="10" spans="1:228" s="569" customFormat="1" ht="252" customHeight="1">
      <c r="A10" s="589">
        <v>2</v>
      </c>
      <c r="B10" s="623">
        <v>2</v>
      </c>
      <c r="C10" s="622" t="s">
        <v>4</v>
      </c>
      <c r="D10" s="624" t="s">
        <v>1389</v>
      </c>
      <c r="E10" s="625" t="s">
        <v>972</v>
      </c>
      <c r="F10" s="622">
        <v>1</v>
      </c>
      <c r="G10" s="622" t="s">
        <v>185</v>
      </c>
      <c r="H10" s="588">
        <f>62000+26640</f>
        <v>88640</v>
      </c>
      <c r="I10" s="588">
        <f>62000+26640</f>
        <v>88640</v>
      </c>
      <c r="J10" s="622" t="s">
        <v>16</v>
      </c>
      <c r="K10" s="626">
        <v>46112</v>
      </c>
      <c r="L10" s="626">
        <v>46295</v>
      </c>
      <c r="M10" s="622"/>
      <c r="N10" s="622"/>
      <c r="O10" s="622"/>
      <c r="P10" s="622" t="s">
        <v>1302</v>
      </c>
      <c r="Q10" s="669" t="s">
        <v>1303</v>
      </c>
      <c r="R10" s="568"/>
      <c r="S10" s="568"/>
      <c r="T10" s="568"/>
      <c r="U10" s="568"/>
      <c r="V10" s="568"/>
      <c r="W10" s="568"/>
      <c r="X10" s="568"/>
      <c r="Y10" s="568"/>
      <c r="Z10" s="568"/>
      <c r="AA10" s="568"/>
      <c r="AB10" s="568"/>
      <c r="AC10" s="568"/>
      <c r="AD10" s="568"/>
      <c r="AE10" s="568"/>
      <c r="AF10" s="568"/>
      <c r="AG10" s="568"/>
      <c r="AH10" s="568"/>
      <c r="AI10" s="568"/>
      <c r="AJ10" s="568"/>
      <c r="AK10" s="568"/>
      <c r="AL10" s="568"/>
      <c r="AM10" s="568"/>
      <c r="AN10" s="568"/>
      <c r="AO10" s="568"/>
      <c r="AP10" s="568"/>
      <c r="AQ10" s="568"/>
      <c r="AR10" s="568"/>
      <c r="AS10" s="568"/>
      <c r="AT10" s="568"/>
      <c r="AU10" s="568"/>
      <c r="AV10" s="568"/>
      <c r="AW10" s="568"/>
      <c r="AX10" s="568"/>
      <c r="AY10" s="568"/>
      <c r="AZ10" s="568"/>
      <c r="BA10" s="568"/>
      <c r="BB10" s="568"/>
      <c r="BC10" s="568"/>
      <c r="BD10" s="568"/>
      <c r="BE10" s="568"/>
      <c r="BF10" s="568"/>
      <c r="BG10" s="568"/>
      <c r="BH10" s="568"/>
      <c r="BI10" s="568"/>
      <c r="BJ10" s="568"/>
      <c r="BK10" s="568"/>
      <c r="BL10" s="568"/>
      <c r="BM10" s="568"/>
      <c r="BN10" s="568"/>
      <c r="BO10" s="568"/>
      <c r="BP10" s="568"/>
      <c r="BQ10" s="568"/>
      <c r="BR10" s="568"/>
      <c r="BS10" s="568"/>
      <c r="BT10" s="568"/>
      <c r="BU10" s="568"/>
      <c r="BV10" s="568"/>
      <c r="BW10" s="568"/>
      <c r="BX10" s="568"/>
      <c r="BY10" s="568"/>
      <c r="BZ10" s="568"/>
      <c r="CA10" s="568"/>
      <c r="CB10" s="568"/>
      <c r="CC10" s="568"/>
      <c r="CD10" s="568"/>
      <c r="CE10" s="568"/>
      <c r="CF10" s="568"/>
      <c r="CG10" s="568"/>
      <c r="CH10" s="568"/>
      <c r="CI10" s="568"/>
      <c r="CJ10" s="568"/>
      <c r="CK10" s="568"/>
      <c r="CL10" s="568"/>
      <c r="CM10" s="568"/>
      <c r="CN10" s="568"/>
      <c r="CO10" s="568"/>
      <c r="CP10" s="568"/>
      <c r="CQ10" s="568"/>
      <c r="CR10" s="568"/>
      <c r="CS10" s="568"/>
      <c r="CT10" s="568"/>
      <c r="CU10" s="568"/>
      <c r="CV10" s="568"/>
      <c r="CW10" s="568"/>
      <c r="CX10" s="568"/>
      <c r="CY10" s="568"/>
      <c r="CZ10" s="568"/>
      <c r="DA10" s="568"/>
      <c r="DB10" s="568"/>
      <c r="DC10" s="568"/>
      <c r="DD10" s="568"/>
      <c r="DE10" s="568"/>
      <c r="DF10" s="568"/>
      <c r="DG10" s="568"/>
      <c r="DH10" s="568"/>
      <c r="DI10" s="568"/>
      <c r="DJ10" s="568"/>
      <c r="DK10" s="568"/>
      <c r="DL10" s="568"/>
      <c r="DM10" s="568"/>
      <c r="DN10" s="568"/>
      <c r="DO10" s="568"/>
      <c r="DP10" s="568"/>
      <c r="DQ10" s="568"/>
      <c r="DR10" s="568"/>
      <c r="DS10" s="568"/>
      <c r="DT10" s="568"/>
      <c r="DU10" s="568"/>
      <c r="DV10" s="568"/>
      <c r="DW10" s="568"/>
      <c r="DX10" s="568"/>
      <c r="DY10" s="568"/>
      <c r="DZ10" s="568"/>
      <c r="EA10" s="568"/>
      <c r="EB10" s="568"/>
      <c r="EC10" s="568"/>
      <c r="ED10" s="568"/>
      <c r="EE10" s="568"/>
      <c r="EF10" s="568"/>
      <c r="EG10" s="568"/>
      <c r="EH10" s="568"/>
      <c r="EI10" s="568"/>
      <c r="EJ10" s="568"/>
      <c r="EK10" s="568"/>
      <c r="EL10" s="568"/>
      <c r="EM10" s="568"/>
      <c r="EN10" s="568"/>
      <c r="EO10" s="568"/>
      <c r="EP10" s="568"/>
      <c r="EQ10" s="568"/>
      <c r="ER10" s="568"/>
      <c r="ES10" s="568"/>
      <c r="ET10" s="568"/>
      <c r="EU10" s="568"/>
      <c r="EV10" s="568"/>
      <c r="EW10" s="568"/>
      <c r="EX10" s="568"/>
      <c r="EY10" s="568"/>
      <c r="EZ10" s="568"/>
      <c r="FA10" s="568"/>
      <c r="FB10" s="568"/>
      <c r="FC10" s="568"/>
      <c r="FD10" s="568"/>
      <c r="FE10" s="568"/>
      <c r="FF10" s="568"/>
      <c r="FG10" s="568"/>
      <c r="FH10" s="568"/>
      <c r="FI10" s="568"/>
      <c r="FJ10" s="568"/>
      <c r="FK10" s="568"/>
      <c r="FL10" s="568"/>
      <c r="FM10" s="568"/>
      <c r="FN10" s="568"/>
      <c r="FO10" s="568"/>
      <c r="FP10" s="568"/>
      <c r="FQ10" s="568"/>
      <c r="FR10" s="568"/>
      <c r="FS10" s="568"/>
      <c r="FT10" s="568"/>
      <c r="FU10" s="568"/>
      <c r="FV10" s="568"/>
      <c r="FW10" s="568"/>
      <c r="FX10" s="568"/>
      <c r="FY10" s="568"/>
      <c r="FZ10" s="568"/>
      <c r="GA10" s="568"/>
      <c r="GB10" s="568"/>
      <c r="GC10" s="568"/>
      <c r="GD10" s="568"/>
      <c r="GE10" s="568"/>
      <c r="GF10" s="568"/>
      <c r="GG10" s="568"/>
      <c r="GH10" s="568"/>
      <c r="GI10" s="568"/>
      <c r="GJ10" s="568"/>
      <c r="GK10" s="568"/>
      <c r="GL10" s="568"/>
      <c r="GM10" s="568"/>
      <c r="GN10" s="568"/>
      <c r="GO10" s="568"/>
      <c r="GP10" s="568"/>
      <c r="GQ10" s="568"/>
      <c r="GR10" s="568"/>
      <c r="GS10" s="568"/>
      <c r="GT10" s="568"/>
      <c r="GU10" s="568"/>
      <c r="GV10" s="568"/>
      <c r="GW10" s="568"/>
      <c r="GX10" s="568"/>
      <c r="GY10" s="568"/>
      <c r="GZ10" s="568"/>
      <c r="HA10" s="568"/>
      <c r="HB10" s="568"/>
      <c r="HC10" s="568"/>
      <c r="HD10" s="568"/>
      <c r="HE10" s="568"/>
      <c r="HF10" s="568"/>
      <c r="HG10" s="568"/>
      <c r="HH10" s="568"/>
      <c r="HI10" s="568"/>
      <c r="HJ10" s="568"/>
      <c r="HK10" s="568"/>
      <c r="HL10" s="568"/>
      <c r="HM10" s="568"/>
      <c r="HN10" s="568"/>
      <c r="HO10" s="568"/>
      <c r="HP10" s="568"/>
      <c r="HQ10" s="568"/>
      <c r="HR10" s="568"/>
      <c r="HS10" s="568"/>
      <c r="HT10" s="568"/>
    </row>
    <row r="11" spans="1:228" ht="183" customHeight="1">
      <c r="A11" s="590">
        <v>1</v>
      </c>
      <c r="B11" s="623">
        <v>6</v>
      </c>
      <c r="C11" s="627" t="s">
        <v>6</v>
      </c>
      <c r="D11" s="628" t="s">
        <v>938</v>
      </c>
      <c r="E11" s="629" t="s">
        <v>205</v>
      </c>
      <c r="F11" s="630">
        <v>24</v>
      </c>
      <c r="G11" s="630" t="s">
        <v>182</v>
      </c>
      <c r="H11" s="588">
        <v>120000</v>
      </c>
      <c r="I11" s="588">
        <v>120000</v>
      </c>
      <c r="J11" s="627" t="s">
        <v>5</v>
      </c>
      <c r="K11" s="626">
        <v>45991</v>
      </c>
      <c r="L11" s="626">
        <v>46053</v>
      </c>
      <c r="M11" s="622"/>
      <c r="N11" s="622"/>
      <c r="O11" s="622"/>
      <c r="P11" s="622" t="s">
        <v>1302</v>
      </c>
      <c r="Q11" s="669" t="s">
        <v>1304</v>
      </c>
    </row>
    <row r="12" spans="1:228" s="569" customFormat="1" ht="95.45" customHeight="1">
      <c r="A12" s="589">
        <v>10</v>
      </c>
      <c r="B12" s="623">
        <v>14</v>
      </c>
      <c r="C12" s="622" t="s">
        <v>6</v>
      </c>
      <c r="D12" s="628" t="s">
        <v>984</v>
      </c>
      <c r="E12" s="629" t="s">
        <v>190</v>
      </c>
      <c r="F12" s="630">
        <v>1</v>
      </c>
      <c r="G12" s="630" t="s">
        <v>392</v>
      </c>
      <c r="H12" s="632">
        <f>48720-28720</f>
        <v>20000</v>
      </c>
      <c r="I12" s="632">
        <f>48720-28720</f>
        <v>20000</v>
      </c>
      <c r="J12" s="622" t="s">
        <v>5</v>
      </c>
      <c r="K12" s="626">
        <v>46112</v>
      </c>
      <c r="L12" s="626">
        <v>46173</v>
      </c>
      <c r="M12" s="622"/>
      <c r="N12" s="622"/>
      <c r="O12" s="622"/>
      <c r="P12" s="622" t="s">
        <v>1302</v>
      </c>
      <c r="Q12" s="669" t="s">
        <v>1304</v>
      </c>
      <c r="R12" s="568"/>
      <c r="S12" s="568"/>
      <c r="T12" s="568"/>
      <c r="U12" s="568"/>
      <c r="V12" s="568"/>
      <c r="W12" s="568"/>
      <c r="X12" s="568"/>
      <c r="Y12" s="568"/>
      <c r="Z12" s="568"/>
      <c r="AA12" s="568"/>
      <c r="AB12" s="568"/>
      <c r="AC12" s="568"/>
      <c r="AD12" s="568"/>
      <c r="AE12" s="568"/>
      <c r="AF12" s="568"/>
      <c r="AG12" s="568"/>
      <c r="AH12" s="568"/>
      <c r="AI12" s="568"/>
      <c r="AJ12" s="568"/>
      <c r="AK12" s="568"/>
      <c r="AL12" s="568"/>
      <c r="AM12" s="568"/>
      <c r="AN12" s="568"/>
      <c r="AO12" s="568"/>
      <c r="AP12" s="568"/>
      <c r="AQ12" s="568"/>
      <c r="AR12" s="568"/>
      <c r="AS12" s="568"/>
      <c r="AT12" s="568"/>
      <c r="AU12" s="568"/>
      <c r="AV12" s="568"/>
      <c r="AW12" s="568"/>
      <c r="AX12" s="568"/>
      <c r="AY12" s="568"/>
      <c r="AZ12" s="568"/>
      <c r="BA12" s="568"/>
      <c r="BB12" s="568"/>
      <c r="BC12" s="568"/>
      <c r="BD12" s="568"/>
      <c r="BE12" s="568"/>
      <c r="BF12" s="568"/>
      <c r="BG12" s="568"/>
      <c r="BH12" s="568"/>
      <c r="BI12" s="568"/>
      <c r="BJ12" s="568"/>
      <c r="BK12" s="568"/>
      <c r="BL12" s="568"/>
      <c r="BM12" s="568"/>
      <c r="BN12" s="568"/>
      <c r="BO12" s="568"/>
      <c r="BP12" s="568"/>
      <c r="BQ12" s="568"/>
      <c r="BR12" s="568"/>
      <c r="BS12" s="568"/>
      <c r="BT12" s="568"/>
      <c r="BU12" s="568"/>
      <c r="BV12" s="568"/>
      <c r="BW12" s="568"/>
      <c r="BX12" s="568"/>
      <c r="BY12" s="568"/>
      <c r="BZ12" s="568"/>
      <c r="CA12" s="568"/>
      <c r="CB12" s="568"/>
      <c r="CC12" s="568"/>
      <c r="CD12" s="568"/>
      <c r="CE12" s="568"/>
      <c r="CF12" s="568"/>
      <c r="CG12" s="568"/>
      <c r="CH12" s="568"/>
      <c r="CI12" s="568"/>
      <c r="CJ12" s="568"/>
      <c r="CK12" s="568"/>
      <c r="CL12" s="568"/>
      <c r="CM12" s="568"/>
      <c r="CN12" s="568"/>
      <c r="CO12" s="568"/>
      <c r="CP12" s="568"/>
      <c r="CQ12" s="568"/>
      <c r="CR12" s="568"/>
      <c r="CS12" s="568"/>
      <c r="CT12" s="568"/>
      <c r="CU12" s="568"/>
      <c r="CV12" s="568"/>
      <c r="CW12" s="568"/>
      <c r="CX12" s="568"/>
      <c r="CY12" s="568"/>
      <c r="CZ12" s="568"/>
      <c r="DA12" s="568"/>
      <c r="DB12" s="568"/>
      <c r="DC12" s="568"/>
      <c r="DD12" s="568"/>
      <c r="DE12" s="568"/>
      <c r="DF12" s="568"/>
      <c r="DG12" s="568"/>
      <c r="DH12" s="568"/>
      <c r="DI12" s="568"/>
      <c r="DJ12" s="568"/>
      <c r="DK12" s="568"/>
      <c r="DL12" s="568"/>
      <c r="DM12" s="568"/>
      <c r="DN12" s="568"/>
      <c r="DO12" s="568"/>
      <c r="DP12" s="568"/>
      <c r="DQ12" s="568"/>
      <c r="DR12" s="568"/>
      <c r="DS12" s="568"/>
      <c r="DT12" s="568"/>
      <c r="DU12" s="568"/>
      <c r="DV12" s="568"/>
      <c r="DW12" s="568"/>
      <c r="DX12" s="568"/>
      <c r="DY12" s="568"/>
      <c r="DZ12" s="568"/>
      <c r="EA12" s="568"/>
      <c r="EB12" s="568"/>
      <c r="EC12" s="568"/>
      <c r="ED12" s="568"/>
      <c r="EE12" s="568"/>
      <c r="EF12" s="568"/>
      <c r="EG12" s="568"/>
      <c r="EH12" s="568"/>
      <c r="EI12" s="568"/>
      <c r="EJ12" s="568"/>
      <c r="EK12" s="568"/>
      <c r="EL12" s="568"/>
      <c r="EM12" s="568"/>
      <c r="EN12" s="568"/>
      <c r="EO12" s="568"/>
      <c r="EP12" s="568"/>
      <c r="EQ12" s="568"/>
      <c r="ER12" s="568"/>
      <c r="ES12" s="568"/>
      <c r="ET12" s="568"/>
      <c r="EU12" s="568"/>
      <c r="EV12" s="568"/>
      <c r="EW12" s="568"/>
      <c r="EX12" s="568"/>
      <c r="EY12" s="568"/>
      <c r="EZ12" s="568"/>
      <c r="FA12" s="568"/>
      <c r="FB12" s="568"/>
      <c r="FC12" s="568"/>
      <c r="FD12" s="568"/>
      <c r="FE12" s="568"/>
      <c r="FF12" s="568"/>
      <c r="FG12" s="568"/>
      <c r="FH12" s="568"/>
      <c r="FI12" s="568"/>
      <c r="FJ12" s="568"/>
      <c r="FK12" s="568"/>
      <c r="FL12" s="568"/>
      <c r="FM12" s="568"/>
      <c r="FN12" s="568"/>
      <c r="FO12" s="568"/>
      <c r="FP12" s="568"/>
      <c r="FQ12" s="568"/>
      <c r="FR12" s="568"/>
      <c r="FS12" s="568"/>
      <c r="FT12" s="568"/>
      <c r="FU12" s="568"/>
      <c r="FV12" s="568"/>
      <c r="FW12" s="568"/>
      <c r="FX12" s="568"/>
      <c r="FY12" s="568"/>
      <c r="FZ12" s="568"/>
      <c r="GA12" s="568"/>
      <c r="GB12" s="568"/>
      <c r="GC12" s="568"/>
      <c r="GD12" s="568"/>
      <c r="GE12" s="568"/>
      <c r="GF12" s="568"/>
      <c r="GG12" s="568"/>
      <c r="GH12" s="568"/>
      <c r="GI12" s="568"/>
      <c r="GJ12" s="568"/>
      <c r="GK12" s="568"/>
      <c r="GL12" s="568"/>
      <c r="GM12" s="568"/>
      <c r="GN12" s="568"/>
      <c r="GO12" s="568"/>
      <c r="GP12" s="568"/>
      <c r="GQ12" s="568"/>
      <c r="GR12" s="568"/>
      <c r="GS12" s="568"/>
      <c r="GT12" s="568"/>
      <c r="GU12" s="568"/>
      <c r="GV12" s="568"/>
      <c r="GW12" s="568"/>
      <c r="GX12" s="568"/>
      <c r="GY12" s="568"/>
      <c r="GZ12" s="568"/>
      <c r="HA12" s="568"/>
      <c r="HB12" s="568"/>
      <c r="HC12" s="568"/>
      <c r="HD12" s="568"/>
      <c r="HE12" s="568"/>
      <c r="HF12" s="568"/>
      <c r="HG12" s="568"/>
      <c r="HH12" s="568"/>
      <c r="HI12" s="568"/>
      <c r="HJ12" s="568"/>
      <c r="HK12" s="568"/>
      <c r="HL12" s="568"/>
      <c r="HM12" s="568"/>
      <c r="HN12" s="568"/>
      <c r="HO12" s="568"/>
      <c r="HP12" s="568"/>
      <c r="HQ12" s="568"/>
      <c r="HR12" s="568"/>
      <c r="HS12" s="568"/>
      <c r="HT12" s="568"/>
    </row>
    <row r="13" spans="1:228" s="569" customFormat="1" ht="129" customHeight="1">
      <c r="A13" s="589">
        <v>23</v>
      </c>
      <c r="B13" s="623">
        <v>23</v>
      </c>
      <c r="C13" s="622" t="s">
        <v>6</v>
      </c>
      <c r="D13" s="629" t="s">
        <v>1002</v>
      </c>
      <c r="E13" s="629" t="s">
        <v>1003</v>
      </c>
      <c r="F13" s="630">
        <v>4</v>
      </c>
      <c r="G13" s="630" t="s">
        <v>987</v>
      </c>
      <c r="H13" s="633">
        <v>98132</v>
      </c>
      <c r="I13" s="633">
        <v>98132</v>
      </c>
      <c r="J13" s="622" t="s">
        <v>5</v>
      </c>
      <c r="K13" s="626">
        <v>46173</v>
      </c>
      <c r="L13" s="626">
        <v>46265</v>
      </c>
      <c r="M13" s="622"/>
      <c r="N13" s="622"/>
      <c r="O13" s="622"/>
      <c r="P13" s="622" t="s">
        <v>1302</v>
      </c>
      <c r="Q13" s="669" t="s">
        <v>1304</v>
      </c>
      <c r="R13" s="568"/>
      <c r="S13" s="568"/>
      <c r="T13" s="568"/>
      <c r="U13" s="568"/>
      <c r="V13" s="568"/>
      <c r="W13" s="568"/>
      <c r="X13" s="568"/>
      <c r="Y13" s="568"/>
      <c r="Z13" s="568"/>
      <c r="AA13" s="568"/>
      <c r="AB13" s="568"/>
      <c r="AC13" s="568"/>
      <c r="AD13" s="568"/>
      <c r="AE13" s="568"/>
      <c r="AF13" s="568"/>
      <c r="AG13" s="568"/>
      <c r="AH13" s="568"/>
      <c r="AI13" s="568"/>
      <c r="AJ13" s="568"/>
      <c r="AK13" s="568"/>
      <c r="AL13" s="568"/>
      <c r="AM13" s="568"/>
      <c r="AN13" s="568"/>
      <c r="AO13" s="568"/>
      <c r="AP13" s="568"/>
      <c r="AQ13" s="568"/>
      <c r="AR13" s="568"/>
      <c r="AS13" s="568"/>
      <c r="AT13" s="568"/>
      <c r="AU13" s="568"/>
      <c r="AV13" s="568"/>
      <c r="AW13" s="568"/>
      <c r="AX13" s="568"/>
      <c r="AY13" s="568"/>
      <c r="AZ13" s="568"/>
      <c r="BA13" s="568"/>
      <c r="BB13" s="568"/>
      <c r="BC13" s="568"/>
      <c r="BD13" s="568"/>
      <c r="BE13" s="568"/>
      <c r="BF13" s="568"/>
      <c r="BG13" s="568"/>
      <c r="BH13" s="568"/>
      <c r="BI13" s="568"/>
      <c r="BJ13" s="568"/>
      <c r="BK13" s="568"/>
      <c r="BL13" s="568"/>
      <c r="BM13" s="568"/>
      <c r="BN13" s="568"/>
      <c r="BO13" s="568"/>
      <c r="BP13" s="568"/>
      <c r="BQ13" s="568"/>
      <c r="BR13" s="568"/>
      <c r="BS13" s="568"/>
      <c r="BT13" s="568"/>
      <c r="BU13" s="568"/>
      <c r="BV13" s="568"/>
      <c r="BW13" s="568"/>
      <c r="BX13" s="568"/>
      <c r="BY13" s="568"/>
      <c r="BZ13" s="568"/>
      <c r="CA13" s="568"/>
      <c r="CB13" s="568"/>
      <c r="CC13" s="568"/>
      <c r="CD13" s="568"/>
      <c r="CE13" s="568"/>
      <c r="CF13" s="568"/>
      <c r="CG13" s="568"/>
      <c r="CH13" s="568"/>
      <c r="CI13" s="568"/>
      <c r="CJ13" s="568"/>
      <c r="CK13" s="568"/>
      <c r="CL13" s="568"/>
      <c r="CM13" s="568"/>
      <c r="CN13" s="568"/>
      <c r="CO13" s="568"/>
      <c r="CP13" s="568"/>
      <c r="CQ13" s="568"/>
      <c r="CR13" s="568"/>
      <c r="CS13" s="568"/>
      <c r="CT13" s="568"/>
      <c r="CU13" s="568"/>
      <c r="CV13" s="568"/>
      <c r="CW13" s="568"/>
      <c r="CX13" s="568"/>
      <c r="CY13" s="568"/>
      <c r="CZ13" s="568"/>
      <c r="DA13" s="568"/>
      <c r="DB13" s="568"/>
      <c r="DC13" s="568"/>
      <c r="DD13" s="568"/>
      <c r="DE13" s="568"/>
      <c r="DF13" s="568"/>
      <c r="DG13" s="568"/>
      <c r="DH13" s="568"/>
      <c r="DI13" s="568"/>
      <c r="DJ13" s="568"/>
      <c r="DK13" s="568"/>
      <c r="DL13" s="568"/>
      <c r="DM13" s="568"/>
      <c r="DN13" s="568"/>
      <c r="DO13" s="568"/>
      <c r="DP13" s="568"/>
      <c r="DQ13" s="568"/>
      <c r="DR13" s="568"/>
      <c r="DS13" s="568"/>
      <c r="DT13" s="568"/>
      <c r="DU13" s="568"/>
      <c r="DV13" s="568"/>
      <c r="DW13" s="568"/>
      <c r="DX13" s="568"/>
      <c r="DY13" s="568"/>
      <c r="DZ13" s="568"/>
      <c r="EA13" s="568"/>
      <c r="EB13" s="568"/>
      <c r="EC13" s="568"/>
      <c r="ED13" s="568"/>
      <c r="EE13" s="568"/>
      <c r="EF13" s="568"/>
      <c r="EG13" s="568"/>
      <c r="EH13" s="568"/>
      <c r="EI13" s="568"/>
      <c r="EJ13" s="568"/>
      <c r="EK13" s="568"/>
      <c r="EL13" s="568"/>
      <c r="EM13" s="568"/>
      <c r="EN13" s="568"/>
      <c r="EO13" s="568"/>
      <c r="EP13" s="568"/>
      <c r="EQ13" s="568"/>
      <c r="ER13" s="568"/>
      <c r="ES13" s="568"/>
      <c r="ET13" s="568"/>
      <c r="EU13" s="568"/>
      <c r="EV13" s="568"/>
      <c r="EW13" s="568"/>
      <c r="EX13" s="568"/>
      <c r="EY13" s="568"/>
      <c r="EZ13" s="568"/>
      <c r="FA13" s="568"/>
      <c r="FB13" s="568"/>
      <c r="FC13" s="568"/>
      <c r="FD13" s="568"/>
      <c r="FE13" s="568"/>
      <c r="FF13" s="568"/>
      <c r="FG13" s="568"/>
      <c r="FH13" s="568"/>
      <c r="FI13" s="568"/>
      <c r="FJ13" s="568"/>
      <c r="FK13" s="568"/>
      <c r="FL13" s="568"/>
      <c r="FM13" s="568"/>
      <c r="FN13" s="568"/>
      <c r="FO13" s="568"/>
      <c r="FP13" s="568"/>
      <c r="FQ13" s="568"/>
      <c r="FR13" s="568"/>
      <c r="FS13" s="568"/>
      <c r="FT13" s="568"/>
      <c r="FU13" s="568"/>
      <c r="FV13" s="568"/>
      <c r="FW13" s="568"/>
      <c r="FX13" s="568"/>
      <c r="FY13" s="568"/>
      <c r="FZ13" s="568"/>
      <c r="GA13" s="568"/>
      <c r="GB13" s="568"/>
      <c r="GC13" s="568"/>
      <c r="GD13" s="568"/>
      <c r="GE13" s="568"/>
      <c r="GF13" s="568"/>
      <c r="GG13" s="568"/>
      <c r="GH13" s="568"/>
      <c r="GI13" s="568"/>
      <c r="GJ13" s="568"/>
      <c r="GK13" s="568"/>
      <c r="GL13" s="568"/>
      <c r="GM13" s="568"/>
      <c r="GN13" s="568"/>
      <c r="GO13" s="568"/>
      <c r="GP13" s="568"/>
      <c r="GQ13" s="568"/>
      <c r="GR13" s="568"/>
      <c r="GS13" s="568"/>
      <c r="GT13" s="568"/>
      <c r="GU13" s="568"/>
      <c r="GV13" s="568"/>
      <c r="GW13" s="568"/>
      <c r="GX13" s="568"/>
      <c r="GY13" s="568"/>
      <c r="GZ13" s="568"/>
      <c r="HA13" s="568"/>
      <c r="HB13" s="568"/>
      <c r="HC13" s="568"/>
      <c r="HD13" s="568"/>
      <c r="HE13" s="568"/>
      <c r="HF13" s="568"/>
      <c r="HG13" s="568"/>
      <c r="HH13" s="568"/>
      <c r="HI13" s="568"/>
      <c r="HJ13" s="568"/>
      <c r="HK13" s="568"/>
      <c r="HL13" s="568"/>
      <c r="HM13" s="568"/>
      <c r="HN13" s="568"/>
      <c r="HO13" s="568"/>
      <c r="HP13" s="568"/>
      <c r="HQ13" s="568"/>
      <c r="HR13" s="568"/>
      <c r="HS13" s="568"/>
      <c r="HT13" s="568"/>
    </row>
    <row r="14" spans="1:228" s="569" customFormat="1" ht="126.6" customHeight="1">
      <c r="A14" s="589">
        <v>1</v>
      </c>
      <c r="B14" s="623">
        <v>30</v>
      </c>
      <c r="C14" s="622" t="s">
        <v>155</v>
      </c>
      <c r="D14" s="624" t="s">
        <v>769</v>
      </c>
      <c r="E14" s="625" t="s">
        <v>207</v>
      </c>
      <c r="F14" s="622">
        <v>1</v>
      </c>
      <c r="G14" s="622" t="s">
        <v>185</v>
      </c>
      <c r="H14" s="634">
        <v>204552.38</v>
      </c>
      <c r="I14" s="634">
        <v>204552.38</v>
      </c>
      <c r="J14" s="622" t="s">
        <v>16</v>
      </c>
      <c r="K14" s="626">
        <v>45930</v>
      </c>
      <c r="L14" s="626">
        <v>46081</v>
      </c>
      <c r="M14" s="622"/>
      <c r="N14" s="622"/>
      <c r="O14" s="622"/>
      <c r="P14" s="622" t="s">
        <v>1302</v>
      </c>
      <c r="Q14" s="669" t="s">
        <v>1305</v>
      </c>
      <c r="R14" s="568"/>
      <c r="S14" s="568"/>
      <c r="T14" s="568"/>
      <c r="U14" s="568"/>
      <c r="V14" s="568"/>
      <c r="W14" s="568"/>
      <c r="X14" s="568"/>
      <c r="Y14" s="568"/>
      <c r="Z14" s="568"/>
      <c r="AA14" s="568"/>
      <c r="AB14" s="568"/>
      <c r="AC14" s="568"/>
      <c r="AD14" s="568"/>
      <c r="AE14" s="568"/>
      <c r="AF14" s="568"/>
      <c r="AG14" s="568"/>
      <c r="AH14" s="568"/>
      <c r="AI14" s="568"/>
      <c r="AJ14" s="568"/>
      <c r="AK14" s="568"/>
      <c r="AL14" s="568"/>
      <c r="AM14" s="568"/>
      <c r="AN14" s="568"/>
      <c r="AO14" s="568"/>
      <c r="AP14" s="568"/>
      <c r="AQ14" s="568"/>
      <c r="AR14" s="568"/>
      <c r="AS14" s="568"/>
      <c r="AT14" s="568"/>
      <c r="AU14" s="568"/>
      <c r="AV14" s="568"/>
      <c r="AW14" s="568"/>
      <c r="AX14" s="568"/>
      <c r="AY14" s="568"/>
      <c r="AZ14" s="568"/>
      <c r="BA14" s="568"/>
      <c r="BB14" s="568"/>
      <c r="BC14" s="568"/>
      <c r="BD14" s="568"/>
      <c r="BE14" s="568"/>
      <c r="BF14" s="568"/>
      <c r="BG14" s="568"/>
      <c r="BH14" s="568"/>
      <c r="BI14" s="568"/>
      <c r="BJ14" s="568"/>
      <c r="BK14" s="568"/>
      <c r="BL14" s="568"/>
      <c r="BM14" s="568"/>
      <c r="BN14" s="568"/>
      <c r="BO14" s="568"/>
      <c r="BP14" s="568"/>
      <c r="BQ14" s="568"/>
      <c r="BR14" s="568"/>
      <c r="BS14" s="568"/>
      <c r="BT14" s="568"/>
      <c r="BU14" s="568"/>
      <c r="BV14" s="568"/>
      <c r="BW14" s="568"/>
      <c r="BX14" s="568"/>
      <c r="BY14" s="568"/>
      <c r="BZ14" s="568"/>
      <c r="CA14" s="568"/>
      <c r="CB14" s="568"/>
      <c r="CC14" s="568"/>
      <c r="CD14" s="568"/>
      <c r="CE14" s="568"/>
      <c r="CF14" s="568"/>
      <c r="CG14" s="568"/>
      <c r="CH14" s="568"/>
      <c r="CI14" s="568"/>
      <c r="CJ14" s="568"/>
      <c r="CK14" s="568"/>
      <c r="CL14" s="568"/>
      <c r="CM14" s="568"/>
      <c r="CN14" s="568"/>
      <c r="CO14" s="568"/>
      <c r="CP14" s="568"/>
      <c r="CQ14" s="568"/>
      <c r="CR14" s="568"/>
      <c r="CS14" s="568"/>
      <c r="CT14" s="568"/>
      <c r="CU14" s="568"/>
      <c r="CV14" s="568"/>
      <c r="CW14" s="568"/>
      <c r="CX14" s="568"/>
      <c r="CY14" s="568"/>
      <c r="CZ14" s="568"/>
      <c r="DA14" s="568"/>
      <c r="DB14" s="568"/>
      <c r="DC14" s="568"/>
      <c r="DD14" s="568"/>
      <c r="DE14" s="568"/>
      <c r="DF14" s="568"/>
      <c r="DG14" s="568"/>
      <c r="DH14" s="568"/>
      <c r="DI14" s="568"/>
      <c r="DJ14" s="568"/>
      <c r="DK14" s="568"/>
      <c r="DL14" s="568"/>
      <c r="DM14" s="568"/>
      <c r="DN14" s="568"/>
      <c r="DO14" s="568"/>
      <c r="DP14" s="568"/>
      <c r="DQ14" s="568"/>
      <c r="DR14" s="568"/>
      <c r="DS14" s="568"/>
      <c r="DT14" s="568"/>
      <c r="DU14" s="568"/>
      <c r="DV14" s="568"/>
      <c r="DW14" s="568"/>
      <c r="DX14" s="568"/>
      <c r="DY14" s="568"/>
      <c r="DZ14" s="568"/>
      <c r="EA14" s="568"/>
      <c r="EB14" s="568"/>
      <c r="EC14" s="568"/>
      <c r="ED14" s="568"/>
      <c r="EE14" s="568"/>
      <c r="EF14" s="568"/>
      <c r="EG14" s="568"/>
      <c r="EH14" s="568"/>
      <c r="EI14" s="568"/>
      <c r="EJ14" s="568"/>
      <c r="EK14" s="568"/>
      <c r="EL14" s="568"/>
      <c r="EM14" s="568"/>
      <c r="EN14" s="568"/>
      <c r="EO14" s="568"/>
      <c r="EP14" s="568"/>
      <c r="EQ14" s="568"/>
      <c r="ER14" s="568"/>
      <c r="ES14" s="568"/>
      <c r="ET14" s="568"/>
      <c r="EU14" s="568"/>
      <c r="EV14" s="568"/>
      <c r="EW14" s="568"/>
      <c r="EX14" s="568"/>
      <c r="EY14" s="568"/>
      <c r="EZ14" s="568"/>
      <c r="FA14" s="568"/>
      <c r="FB14" s="568"/>
      <c r="FC14" s="568"/>
      <c r="FD14" s="568"/>
      <c r="FE14" s="568"/>
      <c r="FF14" s="568"/>
      <c r="FG14" s="568"/>
      <c r="FH14" s="568"/>
      <c r="FI14" s="568"/>
      <c r="FJ14" s="568"/>
      <c r="FK14" s="568"/>
      <c r="FL14" s="568"/>
      <c r="FM14" s="568"/>
      <c r="FN14" s="568"/>
      <c r="FO14" s="568"/>
      <c r="FP14" s="568"/>
      <c r="FQ14" s="568"/>
      <c r="FR14" s="568"/>
      <c r="FS14" s="568"/>
      <c r="FT14" s="568"/>
      <c r="FU14" s="568"/>
      <c r="FV14" s="568"/>
      <c r="FW14" s="568"/>
      <c r="FX14" s="568"/>
      <c r="FY14" s="568"/>
      <c r="FZ14" s="568"/>
      <c r="GA14" s="568"/>
      <c r="GB14" s="568"/>
      <c r="GC14" s="568"/>
      <c r="GD14" s="568"/>
      <c r="GE14" s="568"/>
      <c r="GF14" s="568"/>
      <c r="GG14" s="568"/>
      <c r="GH14" s="568"/>
      <c r="GI14" s="568"/>
      <c r="GJ14" s="568"/>
      <c r="GK14" s="568"/>
      <c r="GL14" s="568"/>
      <c r="GM14" s="568"/>
      <c r="GN14" s="568"/>
      <c r="GO14" s="568"/>
      <c r="GP14" s="568"/>
      <c r="GQ14" s="568"/>
      <c r="GR14" s="568"/>
      <c r="GS14" s="568"/>
      <c r="GT14" s="568"/>
      <c r="GU14" s="568"/>
      <c r="GV14" s="568"/>
      <c r="GW14" s="568"/>
      <c r="GX14" s="568"/>
      <c r="GY14" s="568"/>
      <c r="GZ14" s="568"/>
      <c r="HA14" s="568"/>
      <c r="HB14" s="568"/>
      <c r="HC14" s="568"/>
      <c r="HD14" s="568"/>
      <c r="HE14" s="568"/>
      <c r="HF14" s="568"/>
      <c r="HG14" s="568"/>
      <c r="HH14" s="568"/>
      <c r="HI14" s="568"/>
      <c r="HJ14" s="568"/>
      <c r="HK14" s="568"/>
      <c r="HL14" s="568"/>
      <c r="HM14" s="568"/>
      <c r="HN14" s="568"/>
      <c r="HO14" s="568"/>
      <c r="HP14" s="568"/>
      <c r="HQ14" s="568"/>
      <c r="HR14" s="568"/>
      <c r="HS14" s="568"/>
      <c r="HT14" s="568"/>
    </row>
    <row r="15" spans="1:228" s="569" customFormat="1" ht="126.6" customHeight="1">
      <c r="A15" s="589">
        <v>5</v>
      </c>
      <c r="B15" s="623">
        <v>34</v>
      </c>
      <c r="C15" s="622" t="s">
        <v>155</v>
      </c>
      <c r="D15" s="624" t="s">
        <v>1390</v>
      </c>
      <c r="E15" s="625" t="s">
        <v>453</v>
      </c>
      <c r="F15" s="622">
        <v>1</v>
      </c>
      <c r="G15" s="622" t="s">
        <v>185</v>
      </c>
      <c r="H15" s="570">
        <f>100000+10000+5840+68331.31</f>
        <v>184171.31</v>
      </c>
      <c r="I15" s="570">
        <v>184171.31</v>
      </c>
      <c r="J15" s="622" t="s">
        <v>5</v>
      </c>
      <c r="K15" s="626">
        <v>45991</v>
      </c>
      <c r="L15" s="626">
        <v>46173</v>
      </c>
      <c r="M15" s="622"/>
      <c r="N15" s="627"/>
      <c r="O15" s="622"/>
      <c r="P15" s="622" t="s">
        <v>1302</v>
      </c>
      <c r="Q15" s="669" t="s">
        <v>1303</v>
      </c>
      <c r="R15" s="568"/>
      <c r="S15" s="568"/>
      <c r="T15" s="568"/>
      <c r="U15" s="568"/>
      <c r="V15" s="568"/>
      <c r="W15" s="568"/>
      <c r="X15" s="568"/>
      <c r="Y15" s="568"/>
      <c r="Z15" s="568"/>
      <c r="AA15" s="568"/>
      <c r="AB15" s="568"/>
      <c r="AC15" s="568"/>
      <c r="AD15" s="568"/>
      <c r="AE15" s="568"/>
      <c r="AF15" s="568"/>
      <c r="AG15" s="568"/>
      <c r="AH15" s="568"/>
      <c r="AI15" s="568"/>
      <c r="AJ15" s="568"/>
      <c r="AK15" s="568"/>
      <c r="AL15" s="568"/>
      <c r="AM15" s="568"/>
      <c r="AN15" s="568"/>
      <c r="AO15" s="568"/>
      <c r="AP15" s="568"/>
      <c r="AQ15" s="568"/>
      <c r="AR15" s="568"/>
      <c r="AS15" s="568"/>
      <c r="AT15" s="568"/>
      <c r="AU15" s="568"/>
      <c r="AV15" s="568"/>
      <c r="AW15" s="568"/>
      <c r="AX15" s="568"/>
      <c r="AY15" s="568"/>
      <c r="AZ15" s="568"/>
      <c r="BA15" s="568"/>
      <c r="BB15" s="568"/>
      <c r="BC15" s="568"/>
      <c r="BD15" s="568"/>
      <c r="BE15" s="568"/>
      <c r="BF15" s="568"/>
      <c r="BG15" s="568"/>
      <c r="BH15" s="568"/>
      <c r="BI15" s="568"/>
      <c r="BJ15" s="568"/>
      <c r="BK15" s="568"/>
      <c r="BL15" s="568"/>
      <c r="BM15" s="568"/>
      <c r="BN15" s="568"/>
      <c r="BO15" s="568"/>
      <c r="BP15" s="568"/>
      <c r="BQ15" s="568"/>
      <c r="BR15" s="568"/>
      <c r="BS15" s="568"/>
      <c r="BT15" s="568"/>
      <c r="BU15" s="568"/>
      <c r="BV15" s="568"/>
      <c r="BW15" s="568"/>
      <c r="BX15" s="568"/>
      <c r="BY15" s="568"/>
      <c r="BZ15" s="568"/>
      <c r="CA15" s="568"/>
      <c r="CB15" s="568"/>
      <c r="CC15" s="568"/>
      <c r="CD15" s="568"/>
      <c r="CE15" s="568"/>
      <c r="CF15" s="568"/>
      <c r="CG15" s="568"/>
      <c r="CH15" s="568"/>
      <c r="CI15" s="568"/>
      <c r="CJ15" s="568"/>
      <c r="CK15" s="568"/>
      <c r="CL15" s="568"/>
      <c r="CM15" s="568"/>
      <c r="CN15" s="568"/>
      <c r="CO15" s="568"/>
      <c r="CP15" s="568"/>
      <c r="CQ15" s="568"/>
      <c r="CR15" s="568"/>
      <c r="CS15" s="568"/>
      <c r="CT15" s="568"/>
      <c r="CU15" s="568"/>
      <c r="CV15" s="568"/>
      <c r="CW15" s="568"/>
      <c r="CX15" s="568"/>
      <c r="CY15" s="568"/>
      <c r="CZ15" s="568"/>
      <c r="DA15" s="568"/>
      <c r="DB15" s="568"/>
      <c r="DC15" s="568"/>
      <c r="DD15" s="568"/>
      <c r="DE15" s="568"/>
      <c r="DF15" s="568"/>
      <c r="DG15" s="568"/>
      <c r="DH15" s="568"/>
      <c r="DI15" s="568"/>
      <c r="DJ15" s="568"/>
      <c r="DK15" s="568"/>
      <c r="DL15" s="568"/>
      <c r="DM15" s="568"/>
      <c r="DN15" s="568"/>
      <c r="DO15" s="568"/>
      <c r="DP15" s="568"/>
      <c r="DQ15" s="568"/>
      <c r="DR15" s="568"/>
      <c r="DS15" s="568"/>
      <c r="DT15" s="568"/>
      <c r="DU15" s="568"/>
      <c r="DV15" s="568"/>
      <c r="DW15" s="568"/>
      <c r="DX15" s="568"/>
      <c r="DY15" s="568"/>
      <c r="DZ15" s="568"/>
      <c r="EA15" s="568"/>
      <c r="EB15" s="568"/>
      <c r="EC15" s="568"/>
      <c r="ED15" s="568"/>
      <c r="EE15" s="568"/>
      <c r="EF15" s="568"/>
      <c r="EG15" s="568"/>
      <c r="EH15" s="568"/>
      <c r="EI15" s="568"/>
      <c r="EJ15" s="568"/>
      <c r="EK15" s="568"/>
      <c r="EL15" s="568"/>
      <c r="EM15" s="568"/>
      <c r="EN15" s="568"/>
      <c r="EO15" s="568"/>
      <c r="EP15" s="568"/>
      <c r="EQ15" s="568"/>
      <c r="ER15" s="568"/>
      <c r="ES15" s="568"/>
      <c r="ET15" s="568"/>
      <c r="EU15" s="568"/>
      <c r="EV15" s="568"/>
      <c r="EW15" s="568"/>
      <c r="EX15" s="568"/>
      <c r="EY15" s="568"/>
      <c r="EZ15" s="568"/>
      <c r="FA15" s="568"/>
      <c r="FB15" s="568"/>
      <c r="FC15" s="568"/>
      <c r="FD15" s="568"/>
      <c r="FE15" s="568"/>
      <c r="FF15" s="568"/>
      <c r="FG15" s="568"/>
      <c r="FH15" s="568"/>
      <c r="FI15" s="568"/>
      <c r="FJ15" s="568"/>
      <c r="FK15" s="568"/>
      <c r="FL15" s="568"/>
      <c r="FM15" s="568"/>
      <c r="FN15" s="568"/>
      <c r="FO15" s="568"/>
      <c r="FP15" s="568"/>
      <c r="FQ15" s="568"/>
      <c r="FR15" s="568"/>
      <c r="FS15" s="568"/>
      <c r="FT15" s="568"/>
      <c r="FU15" s="568"/>
      <c r="FV15" s="568"/>
      <c r="FW15" s="568"/>
      <c r="FX15" s="568"/>
      <c r="FY15" s="568"/>
      <c r="FZ15" s="568"/>
      <c r="GA15" s="568"/>
      <c r="GB15" s="568"/>
      <c r="GC15" s="568"/>
      <c r="GD15" s="568"/>
      <c r="GE15" s="568"/>
      <c r="GF15" s="568"/>
      <c r="GG15" s="568"/>
      <c r="GH15" s="568"/>
      <c r="GI15" s="568"/>
      <c r="GJ15" s="568"/>
      <c r="GK15" s="568"/>
      <c r="GL15" s="568"/>
      <c r="GM15" s="568"/>
      <c r="GN15" s="568"/>
      <c r="GO15" s="568"/>
      <c r="GP15" s="568"/>
      <c r="GQ15" s="568"/>
      <c r="GR15" s="568"/>
      <c r="GS15" s="568"/>
      <c r="GT15" s="568"/>
      <c r="GU15" s="568"/>
      <c r="GV15" s="568"/>
      <c r="GW15" s="568"/>
      <c r="GX15" s="568"/>
      <c r="GY15" s="568"/>
      <c r="GZ15" s="568"/>
      <c r="HA15" s="568"/>
      <c r="HB15" s="568"/>
      <c r="HC15" s="568"/>
      <c r="HD15" s="568"/>
      <c r="HE15" s="568"/>
      <c r="HF15" s="568"/>
      <c r="HG15" s="568"/>
      <c r="HH15" s="568"/>
      <c r="HI15" s="568"/>
      <c r="HJ15" s="568"/>
      <c r="HK15" s="568"/>
      <c r="HL15" s="568"/>
      <c r="HM15" s="568"/>
      <c r="HN15" s="568"/>
      <c r="HO15" s="568"/>
      <c r="HP15" s="568"/>
      <c r="HQ15" s="568"/>
      <c r="HR15" s="568"/>
      <c r="HS15" s="568"/>
      <c r="HT15" s="568"/>
    </row>
    <row r="16" spans="1:228" s="569" customFormat="1" ht="274.89999999999998" customHeight="1">
      <c r="A16" s="589">
        <v>1</v>
      </c>
      <c r="B16" s="623">
        <v>36</v>
      </c>
      <c r="C16" s="622" t="s">
        <v>165</v>
      </c>
      <c r="D16" s="624" t="s">
        <v>458</v>
      </c>
      <c r="E16" s="625" t="s">
        <v>459</v>
      </c>
      <c r="F16" s="622">
        <v>1</v>
      </c>
      <c r="G16" s="622" t="s">
        <v>460</v>
      </c>
      <c r="H16" s="635">
        <v>178513</v>
      </c>
      <c r="I16" s="635">
        <v>178513</v>
      </c>
      <c r="J16" s="622" t="s">
        <v>5</v>
      </c>
      <c r="K16" s="626">
        <v>46081</v>
      </c>
      <c r="L16" s="626">
        <v>46265</v>
      </c>
      <c r="M16" s="622"/>
      <c r="N16" s="622"/>
      <c r="O16" s="622"/>
      <c r="P16" s="622" t="s">
        <v>1302</v>
      </c>
      <c r="Q16" s="669" t="s">
        <v>1304</v>
      </c>
      <c r="R16" s="568"/>
      <c r="S16" s="568"/>
      <c r="T16" s="568"/>
      <c r="U16" s="568"/>
      <c r="V16" s="568"/>
      <c r="W16" s="568"/>
      <c r="X16" s="568"/>
      <c r="Y16" s="568"/>
      <c r="Z16" s="568"/>
      <c r="AA16" s="568"/>
      <c r="AB16" s="568"/>
      <c r="AC16" s="568"/>
      <c r="AD16" s="568"/>
      <c r="AE16" s="568"/>
      <c r="AF16" s="568"/>
      <c r="AG16" s="568"/>
      <c r="AH16" s="568"/>
      <c r="AI16" s="568"/>
      <c r="AJ16" s="568"/>
      <c r="AK16" s="568"/>
      <c r="AL16" s="568"/>
      <c r="AM16" s="568"/>
      <c r="AN16" s="568"/>
      <c r="AO16" s="568"/>
      <c r="AP16" s="568"/>
      <c r="AQ16" s="568"/>
      <c r="AR16" s="568"/>
      <c r="AS16" s="568"/>
      <c r="AT16" s="568"/>
      <c r="AU16" s="568"/>
      <c r="AV16" s="568"/>
      <c r="AW16" s="568"/>
      <c r="AX16" s="568"/>
      <c r="AY16" s="568"/>
      <c r="AZ16" s="568"/>
      <c r="BA16" s="568"/>
      <c r="BB16" s="568"/>
      <c r="BC16" s="568"/>
      <c r="BD16" s="568"/>
      <c r="BE16" s="568"/>
      <c r="BF16" s="568"/>
      <c r="BG16" s="568"/>
      <c r="BH16" s="568"/>
      <c r="BI16" s="568"/>
      <c r="BJ16" s="568"/>
      <c r="BK16" s="568"/>
      <c r="BL16" s="568"/>
      <c r="BM16" s="568"/>
      <c r="BN16" s="568"/>
      <c r="BO16" s="568"/>
      <c r="BP16" s="568"/>
      <c r="BQ16" s="568"/>
      <c r="BR16" s="568"/>
      <c r="BS16" s="568"/>
      <c r="BT16" s="568"/>
      <c r="BU16" s="568"/>
      <c r="BV16" s="568"/>
      <c r="BW16" s="568"/>
      <c r="BX16" s="568"/>
      <c r="BY16" s="568"/>
      <c r="BZ16" s="568"/>
      <c r="CA16" s="568"/>
      <c r="CB16" s="568"/>
      <c r="CC16" s="568"/>
      <c r="CD16" s="568"/>
      <c r="CE16" s="568"/>
      <c r="CF16" s="568"/>
      <c r="CG16" s="568"/>
      <c r="CH16" s="568"/>
      <c r="CI16" s="568"/>
      <c r="CJ16" s="568"/>
      <c r="CK16" s="568"/>
      <c r="CL16" s="568"/>
      <c r="CM16" s="568"/>
      <c r="CN16" s="568"/>
      <c r="CO16" s="568"/>
      <c r="CP16" s="568"/>
      <c r="CQ16" s="568"/>
      <c r="CR16" s="568"/>
      <c r="CS16" s="568"/>
      <c r="CT16" s="568"/>
      <c r="CU16" s="568"/>
      <c r="CV16" s="568"/>
      <c r="CW16" s="568"/>
      <c r="CX16" s="568"/>
      <c r="CY16" s="568"/>
      <c r="CZ16" s="568"/>
      <c r="DA16" s="568"/>
      <c r="DB16" s="568"/>
      <c r="DC16" s="568"/>
      <c r="DD16" s="568"/>
      <c r="DE16" s="568"/>
      <c r="DF16" s="568"/>
      <c r="DG16" s="568"/>
      <c r="DH16" s="568"/>
      <c r="DI16" s="568"/>
      <c r="DJ16" s="568"/>
      <c r="DK16" s="568"/>
      <c r="DL16" s="568"/>
      <c r="DM16" s="568"/>
      <c r="DN16" s="568"/>
      <c r="DO16" s="568"/>
      <c r="DP16" s="568"/>
      <c r="DQ16" s="568"/>
      <c r="DR16" s="568"/>
      <c r="DS16" s="568"/>
      <c r="DT16" s="568"/>
      <c r="DU16" s="568"/>
      <c r="DV16" s="568"/>
      <c r="DW16" s="568"/>
      <c r="DX16" s="568"/>
      <c r="DY16" s="568"/>
      <c r="DZ16" s="568"/>
      <c r="EA16" s="568"/>
      <c r="EB16" s="568"/>
      <c r="EC16" s="568"/>
      <c r="ED16" s="568"/>
      <c r="EE16" s="568"/>
      <c r="EF16" s="568"/>
      <c r="EG16" s="568"/>
      <c r="EH16" s="568"/>
      <c r="EI16" s="568"/>
      <c r="EJ16" s="568"/>
      <c r="EK16" s="568"/>
      <c r="EL16" s="568"/>
      <c r="EM16" s="568"/>
      <c r="EN16" s="568"/>
      <c r="EO16" s="568"/>
      <c r="EP16" s="568"/>
      <c r="EQ16" s="568"/>
      <c r="ER16" s="568"/>
      <c r="ES16" s="568"/>
      <c r="ET16" s="568"/>
      <c r="EU16" s="568"/>
      <c r="EV16" s="568"/>
      <c r="EW16" s="568"/>
      <c r="EX16" s="568"/>
      <c r="EY16" s="568"/>
      <c r="EZ16" s="568"/>
      <c r="FA16" s="568"/>
      <c r="FB16" s="568"/>
      <c r="FC16" s="568"/>
      <c r="FD16" s="568"/>
      <c r="FE16" s="568"/>
      <c r="FF16" s="568"/>
      <c r="FG16" s="568"/>
      <c r="FH16" s="568"/>
      <c r="FI16" s="568"/>
      <c r="FJ16" s="568"/>
      <c r="FK16" s="568"/>
      <c r="FL16" s="568"/>
      <c r="FM16" s="568"/>
      <c r="FN16" s="568"/>
      <c r="FO16" s="568"/>
      <c r="FP16" s="568"/>
      <c r="FQ16" s="568"/>
      <c r="FR16" s="568"/>
      <c r="FS16" s="568"/>
      <c r="FT16" s="568"/>
      <c r="FU16" s="568"/>
      <c r="FV16" s="568"/>
      <c r="FW16" s="568"/>
      <c r="FX16" s="568"/>
      <c r="FY16" s="568"/>
      <c r="FZ16" s="568"/>
      <c r="GA16" s="568"/>
      <c r="GB16" s="568"/>
      <c r="GC16" s="568"/>
      <c r="GD16" s="568"/>
      <c r="GE16" s="568"/>
      <c r="GF16" s="568"/>
      <c r="GG16" s="568"/>
      <c r="GH16" s="568"/>
      <c r="GI16" s="568"/>
      <c r="GJ16" s="568"/>
      <c r="GK16" s="568"/>
      <c r="GL16" s="568"/>
      <c r="GM16" s="568"/>
      <c r="GN16" s="568"/>
      <c r="GO16" s="568"/>
      <c r="GP16" s="568"/>
      <c r="GQ16" s="568"/>
      <c r="GR16" s="568"/>
      <c r="GS16" s="568"/>
      <c r="GT16" s="568"/>
      <c r="GU16" s="568"/>
      <c r="GV16" s="568"/>
      <c r="GW16" s="568"/>
      <c r="GX16" s="568"/>
      <c r="GY16" s="568"/>
      <c r="GZ16" s="568"/>
      <c r="HA16" s="568"/>
      <c r="HB16" s="568"/>
      <c r="HC16" s="568"/>
      <c r="HD16" s="568"/>
      <c r="HE16" s="568"/>
      <c r="HF16" s="568"/>
      <c r="HG16" s="568"/>
      <c r="HH16" s="568"/>
      <c r="HI16" s="568"/>
      <c r="HJ16" s="568"/>
      <c r="HK16" s="568"/>
      <c r="HL16" s="568"/>
      <c r="HM16" s="568"/>
      <c r="HN16" s="568"/>
      <c r="HO16" s="568"/>
      <c r="HP16" s="568"/>
      <c r="HQ16" s="568"/>
      <c r="HR16" s="568"/>
      <c r="HS16" s="568"/>
      <c r="HT16" s="568"/>
    </row>
    <row r="17" spans="1:228" s="569" customFormat="1" ht="86.45" customHeight="1">
      <c r="A17" s="589">
        <v>2</v>
      </c>
      <c r="B17" s="623">
        <v>37</v>
      </c>
      <c r="C17" s="622" t="s">
        <v>165</v>
      </c>
      <c r="D17" s="624" t="s">
        <v>370</v>
      </c>
      <c r="E17" s="625" t="s">
        <v>371</v>
      </c>
      <c r="F17" s="622">
        <v>1</v>
      </c>
      <c r="G17" s="622" t="s">
        <v>461</v>
      </c>
      <c r="H17" s="634">
        <v>11037</v>
      </c>
      <c r="I17" s="634">
        <v>11037</v>
      </c>
      <c r="J17" s="627" t="s">
        <v>5</v>
      </c>
      <c r="K17" s="626">
        <v>46081</v>
      </c>
      <c r="L17" s="626">
        <v>46356</v>
      </c>
      <c r="M17" s="622"/>
      <c r="N17" s="622"/>
      <c r="O17" s="622"/>
      <c r="P17" s="622" t="s">
        <v>1302</v>
      </c>
      <c r="Q17" s="669" t="s">
        <v>1303</v>
      </c>
      <c r="R17" s="568"/>
      <c r="S17" s="568"/>
      <c r="T17" s="568"/>
      <c r="U17" s="568"/>
      <c r="V17" s="568"/>
      <c r="W17" s="568"/>
      <c r="X17" s="568"/>
      <c r="Y17" s="568"/>
      <c r="Z17" s="568"/>
      <c r="AA17" s="568"/>
      <c r="AB17" s="568"/>
      <c r="AC17" s="568"/>
      <c r="AD17" s="568"/>
      <c r="AE17" s="568"/>
      <c r="AF17" s="568"/>
      <c r="AG17" s="568"/>
      <c r="AH17" s="568"/>
      <c r="AI17" s="568"/>
      <c r="AJ17" s="568"/>
      <c r="AK17" s="568"/>
      <c r="AL17" s="568"/>
      <c r="AM17" s="568"/>
      <c r="AN17" s="568"/>
      <c r="AO17" s="568"/>
      <c r="AP17" s="568"/>
      <c r="AQ17" s="568"/>
      <c r="AR17" s="568"/>
      <c r="AS17" s="568"/>
      <c r="AT17" s="568"/>
      <c r="AU17" s="568"/>
      <c r="AV17" s="568"/>
      <c r="AW17" s="568"/>
      <c r="AX17" s="568"/>
      <c r="AY17" s="568"/>
      <c r="AZ17" s="568"/>
      <c r="BA17" s="568"/>
      <c r="BB17" s="568"/>
      <c r="BC17" s="568"/>
      <c r="BD17" s="568"/>
      <c r="BE17" s="568"/>
      <c r="BF17" s="568"/>
      <c r="BG17" s="568"/>
      <c r="BH17" s="568"/>
      <c r="BI17" s="568"/>
      <c r="BJ17" s="568"/>
      <c r="BK17" s="568"/>
      <c r="BL17" s="568"/>
      <c r="BM17" s="568"/>
      <c r="BN17" s="568"/>
      <c r="BO17" s="568"/>
      <c r="BP17" s="568"/>
      <c r="BQ17" s="568"/>
      <c r="BR17" s="568"/>
      <c r="BS17" s="568"/>
      <c r="BT17" s="568"/>
      <c r="BU17" s="568"/>
      <c r="BV17" s="568"/>
      <c r="BW17" s="568"/>
      <c r="BX17" s="568"/>
      <c r="BY17" s="568"/>
      <c r="BZ17" s="568"/>
      <c r="CA17" s="568"/>
      <c r="CB17" s="568"/>
      <c r="CC17" s="568"/>
      <c r="CD17" s="568"/>
      <c r="CE17" s="568"/>
      <c r="CF17" s="568"/>
      <c r="CG17" s="568"/>
      <c r="CH17" s="568"/>
      <c r="CI17" s="568"/>
      <c r="CJ17" s="568"/>
      <c r="CK17" s="568"/>
      <c r="CL17" s="568"/>
      <c r="CM17" s="568"/>
      <c r="CN17" s="568"/>
      <c r="CO17" s="568"/>
      <c r="CP17" s="568"/>
      <c r="CQ17" s="568"/>
      <c r="CR17" s="568"/>
      <c r="CS17" s="568"/>
      <c r="CT17" s="568"/>
      <c r="CU17" s="568"/>
      <c r="CV17" s="568"/>
      <c r="CW17" s="568"/>
      <c r="CX17" s="568"/>
      <c r="CY17" s="568"/>
      <c r="CZ17" s="568"/>
      <c r="DA17" s="568"/>
      <c r="DB17" s="568"/>
      <c r="DC17" s="568"/>
      <c r="DD17" s="568"/>
      <c r="DE17" s="568"/>
      <c r="DF17" s="568"/>
      <c r="DG17" s="568"/>
      <c r="DH17" s="568"/>
      <c r="DI17" s="568"/>
      <c r="DJ17" s="568"/>
      <c r="DK17" s="568"/>
      <c r="DL17" s="568"/>
      <c r="DM17" s="568"/>
      <c r="DN17" s="568"/>
      <c r="DO17" s="568"/>
      <c r="DP17" s="568"/>
      <c r="DQ17" s="568"/>
      <c r="DR17" s="568"/>
      <c r="DS17" s="568"/>
      <c r="DT17" s="568"/>
      <c r="DU17" s="568"/>
      <c r="DV17" s="568"/>
      <c r="DW17" s="568"/>
      <c r="DX17" s="568"/>
      <c r="DY17" s="568"/>
      <c r="DZ17" s="568"/>
      <c r="EA17" s="568"/>
      <c r="EB17" s="568"/>
      <c r="EC17" s="568"/>
      <c r="ED17" s="568"/>
      <c r="EE17" s="568"/>
      <c r="EF17" s="568"/>
      <c r="EG17" s="568"/>
      <c r="EH17" s="568"/>
      <c r="EI17" s="568"/>
      <c r="EJ17" s="568"/>
      <c r="EK17" s="568"/>
      <c r="EL17" s="568"/>
      <c r="EM17" s="568"/>
      <c r="EN17" s="568"/>
      <c r="EO17" s="568"/>
      <c r="EP17" s="568"/>
      <c r="EQ17" s="568"/>
      <c r="ER17" s="568"/>
      <c r="ES17" s="568"/>
      <c r="ET17" s="568"/>
      <c r="EU17" s="568"/>
      <c r="EV17" s="568"/>
      <c r="EW17" s="568"/>
      <c r="EX17" s="568"/>
      <c r="EY17" s="568"/>
      <c r="EZ17" s="568"/>
      <c r="FA17" s="568"/>
      <c r="FB17" s="568"/>
      <c r="FC17" s="568"/>
      <c r="FD17" s="568"/>
      <c r="FE17" s="568"/>
      <c r="FF17" s="568"/>
      <c r="FG17" s="568"/>
      <c r="FH17" s="568"/>
      <c r="FI17" s="568"/>
      <c r="FJ17" s="568"/>
      <c r="FK17" s="568"/>
      <c r="FL17" s="568"/>
      <c r="FM17" s="568"/>
      <c r="FN17" s="568"/>
      <c r="FO17" s="568"/>
      <c r="FP17" s="568"/>
      <c r="FQ17" s="568"/>
      <c r="FR17" s="568"/>
      <c r="FS17" s="568"/>
      <c r="FT17" s="568"/>
      <c r="FU17" s="568"/>
      <c r="FV17" s="568"/>
      <c r="FW17" s="568"/>
      <c r="FX17" s="568"/>
      <c r="FY17" s="568"/>
      <c r="FZ17" s="568"/>
      <c r="GA17" s="568"/>
      <c r="GB17" s="568"/>
      <c r="GC17" s="568"/>
      <c r="GD17" s="568"/>
      <c r="GE17" s="568"/>
      <c r="GF17" s="568"/>
      <c r="GG17" s="568"/>
      <c r="GH17" s="568"/>
      <c r="GI17" s="568"/>
      <c r="GJ17" s="568"/>
      <c r="GK17" s="568"/>
      <c r="GL17" s="568"/>
      <c r="GM17" s="568"/>
      <c r="GN17" s="568"/>
      <c r="GO17" s="568"/>
      <c r="GP17" s="568"/>
      <c r="GQ17" s="568"/>
      <c r="GR17" s="568"/>
      <c r="GS17" s="568"/>
      <c r="GT17" s="568"/>
      <c r="GU17" s="568"/>
      <c r="GV17" s="568"/>
      <c r="GW17" s="568"/>
      <c r="GX17" s="568"/>
      <c r="GY17" s="568"/>
      <c r="GZ17" s="568"/>
      <c r="HA17" s="568"/>
      <c r="HB17" s="568"/>
      <c r="HC17" s="568"/>
      <c r="HD17" s="568"/>
      <c r="HE17" s="568"/>
      <c r="HF17" s="568"/>
      <c r="HG17" s="568"/>
      <c r="HH17" s="568"/>
      <c r="HI17" s="568"/>
      <c r="HJ17" s="568"/>
      <c r="HK17" s="568"/>
      <c r="HL17" s="568"/>
      <c r="HM17" s="568"/>
      <c r="HN17" s="568"/>
      <c r="HO17" s="568"/>
      <c r="HP17" s="568"/>
      <c r="HQ17" s="568"/>
      <c r="HR17" s="568"/>
      <c r="HS17" s="568"/>
      <c r="HT17" s="568"/>
    </row>
    <row r="18" spans="1:228" ht="136.9" customHeight="1">
      <c r="A18" s="590">
        <v>1</v>
      </c>
      <c r="B18" s="623">
        <v>38</v>
      </c>
      <c r="C18" s="627" t="s">
        <v>163</v>
      </c>
      <c r="D18" s="636" t="s">
        <v>783</v>
      </c>
      <c r="E18" s="637" t="s">
        <v>215</v>
      </c>
      <c r="F18" s="622">
        <v>579.70000000000005</v>
      </c>
      <c r="G18" s="622" t="s">
        <v>781</v>
      </c>
      <c r="H18" s="635">
        <v>47567</v>
      </c>
      <c r="I18" s="635">
        <v>47567</v>
      </c>
      <c r="J18" s="627" t="s">
        <v>5</v>
      </c>
      <c r="K18" s="626">
        <v>46265</v>
      </c>
      <c r="L18" s="626">
        <v>46387</v>
      </c>
      <c r="M18" s="622"/>
      <c r="N18" s="622"/>
      <c r="O18" s="622"/>
      <c r="P18" s="622" t="s">
        <v>217</v>
      </c>
      <c r="Q18" s="669" t="s">
        <v>1303</v>
      </c>
    </row>
    <row r="19" spans="1:228" s="569" customFormat="1" ht="114.75" customHeight="1">
      <c r="A19" s="589">
        <v>1</v>
      </c>
      <c r="B19" s="623">
        <v>39</v>
      </c>
      <c r="C19" s="622" t="s">
        <v>976</v>
      </c>
      <c r="D19" s="624" t="s">
        <v>462</v>
      </c>
      <c r="E19" s="624" t="s">
        <v>1387</v>
      </c>
      <c r="F19" s="622">
        <v>1</v>
      </c>
      <c r="G19" s="622" t="s">
        <v>185</v>
      </c>
      <c r="H19" s="634">
        <v>151000</v>
      </c>
      <c r="I19" s="634">
        <v>62916.66</v>
      </c>
      <c r="J19" s="622" t="s">
        <v>11</v>
      </c>
      <c r="K19" s="626">
        <v>46173</v>
      </c>
      <c r="L19" s="626">
        <v>46265</v>
      </c>
      <c r="M19" s="622"/>
      <c r="N19" s="622"/>
      <c r="O19" s="622"/>
      <c r="P19" s="622" t="s">
        <v>217</v>
      </c>
      <c r="Q19" s="669" t="s">
        <v>1304</v>
      </c>
      <c r="R19" s="568"/>
      <c r="S19" s="568"/>
      <c r="T19" s="568"/>
      <c r="U19" s="568"/>
      <c r="V19" s="568"/>
      <c r="W19" s="568"/>
      <c r="X19" s="568"/>
      <c r="Y19" s="568"/>
      <c r="Z19" s="568"/>
      <c r="AA19" s="568"/>
      <c r="AB19" s="568"/>
      <c r="AC19" s="568"/>
      <c r="AD19" s="568"/>
      <c r="AE19" s="568"/>
      <c r="AF19" s="568"/>
      <c r="AG19" s="568"/>
      <c r="AH19" s="568"/>
      <c r="AI19" s="568"/>
      <c r="AJ19" s="568"/>
      <c r="AK19" s="568"/>
      <c r="AL19" s="568"/>
      <c r="AM19" s="568"/>
      <c r="AN19" s="568"/>
      <c r="AO19" s="568"/>
      <c r="AP19" s="568"/>
      <c r="AQ19" s="568"/>
      <c r="AR19" s="568"/>
      <c r="AS19" s="568"/>
      <c r="AT19" s="568"/>
      <c r="AU19" s="568"/>
      <c r="AV19" s="568"/>
      <c r="AW19" s="568"/>
      <c r="AX19" s="568"/>
      <c r="AY19" s="568"/>
      <c r="AZ19" s="568"/>
      <c r="BA19" s="568"/>
      <c r="BB19" s="568"/>
      <c r="BC19" s="568"/>
      <c r="BD19" s="568"/>
      <c r="BE19" s="568"/>
      <c r="BF19" s="568"/>
      <c r="BG19" s="568"/>
      <c r="BH19" s="568"/>
      <c r="BI19" s="568"/>
      <c r="BJ19" s="568"/>
      <c r="BK19" s="568"/>
      <c r="BL19" s="568"/>
      <c r="BM19" s="568"/>
      <c r="BN19" s="568"/>
      <c r="BO19" s="568"/>
      <c r="BP19" s="568"/>
      <c r="BQ19" s="568"/>
      <c r="BR19" s="568"/>
      <c r="BS19" s="568"/>
      <c r="BT19" s="568"/>
      <c r="BU19" s="568"/>
      <c r="BV19" s="568"/>
      <c r="BW19" s="568"/>
      <c r="BX19" s="568"/>
      <c r="BY19" s="568"/>
      <c r="BZ19" s="568"/>
      <c r="CA19" s="568"/>
      <c r="CB19" s="568"/>
      <c r="CC19" s="568"/>
      <c r="CD19" s="568"/>
      <c r="CE19" s="568"/>
      <c r="CF19" s="568"/>
      <c r="CG19" s="568"/>
      <c r="CH19" s="568"/>
      <c r="CI19" s="568"/>
      <c r="CJ19" s="568"/>
      <c r="CK19" s="568"/>
      <c r="CL19" s="568"/>
      <c r="CM19" s="568"/>
      <c r="CN19" s="568"/>
      <c r="CO19" s="568"/>
      <c r="CP19" s="568"/>
      <c r="CQ19" s="568"/>
      <c r="CR19" s="568"/>
      <c r="CS19" s="568"/>
      <c r="CT19" s="568"/>
      <c r="CU19" s="568"/>
      <c r="CV19" s="568"/>
      <c r="CW19" s="568"/>
      <c r="CX19" s="568"/>
      <c r="CY19" s="568"/>
      <c r="CZ19" s="568"/>
      <c r="DA19" s="568"/>
      <c r="DB19" s="568"/>
      <c r="DC19" s="568"/>
      <c r="DD19" s="568"/>
      <c r="DE19" s="568"/>
      <c r="DF19" s="568"/>
      <c r="DG19" s="568"/>
      <c r="DH19" s="568"/>
      <c r="DI19" s="568"/>
      <c r="DJ19" s="568"/>
      <c r="DK19" s="568"/>
      <c r="DL19" s="568"/>
      <c r="DM19" s="568"/>
      <c r="DN19" s="568"/>
      <c r="DO19" s="568"/>
      <c r="DP19" s="568"/>
      <c r="DQ19" s="568"/>
      <c r="DR19" s="568"/>
      <c r="DS19" s="568"/>
      <c r="DT19" s="568"/>
      <c r="DU19" s="568"/>
      <c r="DV19" s="568"/>
      <c r="DW19" s="568"/>
      <c r="DX19" s="568"/>
      <c r="DY19" s="568"/>
      <c r="DZ19" s="568"/>
      <c r="EA19" s="568"/>
      <c r="EB19" s="568"/>
      <c r="EC19" s="568"/>
      <c r="ED19" s="568"/>
      <c r="EE19" s="568"/>
      <c r="EF19" s="568"/>
      <c r="EG19" s="568"/>
      <c r="EH19" s="568"/>
      <c r="EI19" s="568"/>
      <c r="EJ19" s="568"/>
      <c r="EK19" s="568"/>
      <c r="EL19" s="568"/>
      <c r="EM19" s="568"/>
      <c r="EN19" s="568"/>
      <c r="EO19" s="568"/>
      <c r="EP19" s="568"/>
      <c r="EQ19" s="568"/>
      <c r="ER19" s="568"/>
      <c r="ES19" s="568"/>
      <c r="ET19" s="568"/>
      <c r="EU19" s="568"/>
      <c r="EV19" s="568"/>
      <c r="EW19" s="568"/>
      <c r="EX19" s="568"/>
      <c r="EY19" s="568"/>
      <c r="EZ19" s="568"/>
      <c r="FA19" s="568"/>
      <c r="FB19" s="568"/>
      <c r="FC19" s="568"/>
      <c r="FD19" s="568"/>
      <c r="FE19" s="568"/>
      <c r="FF19" s="568"/>
      <c r="FG19" s="568"/>
      <c r="FH19" s="568"/>
      <c r="FI19" s="568"/>
      <c r="FJ19" s="568"/>
      <c r="FK19" s="568"/>
      <c r="FL19" s="568"/>
      <c r="FM19" s="568"/>
      <c r="FN19" s="568"/>
      <c r="FO19" s="568"/>
      <c r="FP19" s="568"/>
      <c r="FQ19" s="568"/>
      <c r="FR19" s="568"/>
      <c r="FS19" s="568"/>
      <c r="FT19" s="568"/>
      <c r="FU19" s="568"/>
      <c r="FV19" s="568"/>
      <c r="FW19" s="568"/>
      <c r="FX19" s="568"/>
      <c r="FY19" s="568"/>
      <c r="FZ19" s="568"/>
      <c r="GA19" s="568"/>
      <c r="GB19" s="568"/>
      <c r="GC19" s="568"/>
      <c r="GD19" s="568"/>
      <c r="GE19" s="568"/>
      <c r="GF19" s="568"/>
      <c r="GG19" s="568"/>
      <c r="GH19" s="568"/>
      <c r="GI19" s="568"/>
      <c r="GJ19" s="568"/>
      <c r="GK19" s="568"/>
      <c r="GL19" s="568"/>
      <c r="GM19" s="568"/>
      <c r="GN19" s="568"/>
      <c r="GO19" s="568"/>
      <c r="GP19" s="568"/>
      <c r="GQ19" s="568"/>
      <c r="GR19" s="568"/>
      <c r="GS19" s="568"/>
      <c r="GT19" s="568"/>
      <c r="GU19" s="568"/>
      <c r="GV19" s="568"/>
      <c r="GW19" s="568"/>
      <c r="GX19" s="568"/>
      <c r="GY19" s="568"/>
      <c r="GZ19" s="568"/>
      <c r="HA19" s="568"/>
      <c r="HB19" s="568"/>
      <c r="HC19" s="568"/>
      <c r="HD19" s="568"/>
      <c r="HE19" s="568"/>
      <c r="HF19" s="568"/>
      <c r="HG19" s="568"/>
      <c r="HH19" s="568"/>
      <c r="HI19" s="568"/>
      <c r="HJ19" s="568"/>
      <c r="HK19" s="568"/>
      <c r="HL19" s="568"/>
      <c r="HM19" s="568"/>
      <c r="HN19" s="568"/>
      <c r="HO19" s="568"/>
      <c r="HP19" s="568"/>
      <c r="HQ19" s="568"/>
      <c r="HR19" s="568"/>
      <c r="HS19" s="568"/>
      <c r="HT19" s="568"/>
    </row>
    <row r="20" spans="1:228" s="569" customFormat="1" ht="302.45" customHeight="1">
      <c r="A20" s="589">
        <v>3</v>
      </c>
      <c r="B20" s="623">
        <v>41</v>
      </c>
      <c r="C20" s="622" t="s">
        <v>976</v>
      </c>
      <c r="D20" s="624" t="s">
        <v>1391</v>
      </c>
      <c r="E20" s="625" t="s">
        <v>1345</v>
      </c>
      <c r="F20" s="622">
        <v>1</v>
      </c>
      <c r="G20" s="622" t="s">
        <v>185</v>
      </c>
      <c r="H20" s="634">
        <f>150000+36000</f>
        <v>186000</v>
      </c>
      <c r="I20" s="634">
        <v>73500</v>
      </c>
      <c r="J20" s="622" t="s">
        <v>11</v>
      </c>
      <c r="K20" s="626">
        <v>46142</v>
      </c>
      <c r="L20" s="626">
        <v>46326</v>
      </c>
      <c r="M20" s="622"/>
      <c r="N20" s="622"/>
      <c r="O20" s="622"/>
      <c r="P20" s="622" t="s">
        <v>1346</v>
      </c>
      <c r="Q20" s="669" t="s">
        <v>1347</v>
      </c>
      <c r="R20" s="568"/>
      <c r="S20" s="568"/>
      <c r="T20" s="568"/>
      <c r="U20" s="568"/>
      <c r="V20" s="568"/>
      <c r="W20" s="568"/>
      <c r="X20" s="568"/>
      <c r="Y20" s="568"/>
      <c r="Z20" s="568"/>
      <c r="AA20" s="568"/>
      <c r="AB20" s="568"/>
      <c r="AC20" s="568"/>
      <c r="AD20" s="568"/>
      <c r="AE20" s="568"/>
      <c r="AF20" s="568"/>
      <c r="AG20" s="568"/>
      <c r="AH20" s="568"/>
      <c r="AI20" s="568"/>
      <c r="AJ20" s="568"/>
      <c r="AK20" s="568"/>
      <c r="AL20" s="568"/>
      <c r="AM20" s="568"/>
      <c r="AN20" s="568"/>
      <c r="AO20" s="568"/>
      <c r="AP20" s="568"/>
      <c r="AQ20" s="568"/>
      <c r="AR20" s="568"/>
      <c r="AS20" s="568"/>
      <c r="AT20" s="568"/>
      <c r="AU20" s="568"/>
      <c r="AV20" s="568"/>
      <c r="AW20" s="568"/>
      <c r="AX20" s="568"/>
      <c r="AY20" s="568"/>
      <c r="AZ20" s="568"/>
      <c r="BA20" s="568"/>
      <c r="BB20" s="568"/>
      <c r="BC20" s="568"/>
      <c r="BD20" s="568"/>
      <c r="BE20" s="568"/>
      <c r="BF20" s="568"/>
      <c r="BG20" s="568"/>
      <c r="BH20" s="568"/>
      <c r="BI20" s="568"/>
      <c r="BJ20" s="568"/>
      <c r="BK20" s="568"/>
      <c r="BL20" s="568"/>
      <c r="BM20" s="568"/>
      <c r="BN20" s="568"/>
      <c r="BO20" s="568"/>
      <c r="BP20" s="568"/>
      <c r="BQ20" s="568"/>
      <c r="BR20" s="568"/>
      <c r="BS20" s="568"/>
      <c r="BT20" s="568"/>
      <c r="BU20" s="568"/>
      <c r="BV20" s="568"/>
      <c r="BW20" s="568"/>
      <c r="BX20" s="568"/>
      <c r="BY20" s="568"/>
      <c r="BZ20" s="568"/>
      <c r="CA20" s="568"/>
      <c r="CB20" s="568"/>
      <c r="CC20" s="568"/>
      <c r="CD20" s="568"/>
      <c r="CE20" s="568"/>
      <c r="CF20" s="568"/>
      <c r="CG20" s="568"/>
      <c r="CH20" s="568"/>
      <c r="CI20" s="568"/>
      <c r="CJ20" s="568"/>
      <c r="CK20" s="568"/>
      <c r="CL20" s="568"/>
      <c r="CM20" s="568"/>
      <c r="CN20" s="568"/>
      <c r="CO20" s="568"/>
      <c r="CP20" s="568"/>
      <c r="CQ20" s="568"/>
      <c r="CR20" s="568"/>
      <c r="CS20" s="568"/>
      <c r="CT20" s="568"/>
      <c r="CU20" s="568"/>
      <c r="CV20" s="568"/>
      <c r="CW20" s="568"/>
      <c r="CX20" s="568"/>
      <c r="CY20" s="568"/>
      <c r="CZ20" s="568"/>
      <c r="DA20" s="568"/>
      <c r="DB20" s="568"/>
      <c r="DC20" s="568"/>
      <c r="DD20" s="568"/>
      <c r="DE20" s="568"/>
      <c r="DF20" s="568"/>
      <c r="DG20" s="568"/>
      <c r="DH20" s="568"/>
      <c r="DI20" s="568"/>
      <c r="DJ20" s="568"/>
      <c r="DK20" s="568"/>
      <c r="DL20" s="568"/>
      <c r="DM20" s="568"/>
      <c r="DN20" s="568"/>
      <c r="DO20" s="568"/>
      <c r="DP20" s="568"/>
      <c r="DQ20" s="568"/>
      <c r="DR20" s="568"/>
      <c r="DS20" s="568"/>
      <c r="DT20" s="568"/>
      <c r="DU20" s="568"/>
      <c r="DV20" s="568"/>
      <c r="DW20" s="568"/>
      <c r="DX20" s="568"/>
      <c r="DY20" s="568"/>
      <c r="DZ20" s="568"/>
      <c r="EA20" s="568"/>
      <c r="EB20" s="568"/>
      <c r="EC20" s="568"/>
      <c r="ED20" s="568"/>
      <c r="EE20" s="568"/>
      <c r="EF20" s="568"/>
      <c r="EG20" s="568"/>
      <c r="EH20" s="568"/>
      <c r="EI20" s="568"/>
      <c r="EJ20" s="568"/>
      <c r="EK20" s="568"/>
      <c r="EL20" s="568"/>
      <c r="EM20" s="568"/>
      <c r="EN20" s="568"/>
      <c r="EO20" s="568"/>
      <c r="EP20" s="568"/>
      <c r="EQ20" s="568"/>
      <c r="ER20" s="568"/>
      <c r="ES20" s="568"/>
      <c r="ET20" s="568"/>
      <c r="EU20" s="568"/>
      <c r="EV20" s="568"/>
      <c r="EW20" s="568"/>
      <c r="EX20" s="568"/>
      <c r="EY20" s="568"/>
      <c r="EZ20" s="568"/>
      <c r="FA20" s="568"/>
      <c r="FB20" s="568"/>
      <c r="FC20" s="568"/>
      <c r="FD20" s="568"/>
      <c r="FE20" s="568"/>
      <c r="FF20" s="568"/>
      <c r="FG20" s="568"/>
      <c r="FH20" s="568"/>
      <c r="FI20" s="568"/>
      <c r="FJ20" s="568"/>
      <c r="FK20" s="568"/>
      <c r="FL20" s="568"/>
      <c r="FM20" s="568"/>
      <c r="FN20" s="568"/>
      <c r="FO20" s="568"/>
      <c r="FP20" s="568"/>
      <c r="FQ20" s="568"/>
      <c r="FR20" s="568"/>
      <c r="FS20" s="568"/>
      <c r="FT20" s="568"/>
      <c r="FU20" s="568"/>
      <c r="FV20" s="568"/>
      <c r="FW20" s="568"/>
      <c r="FX20" s="568"/>
      <c r="FY20" s="568"/>
      <c r="FZ20" s="568"/>
      <c r="GA20" s="568"/>
      <c r="GB20" s="568"/>
      <c r="GC20" s="568"/>
      <c r="GD20" s="568"/>
      <c r="GE20" s="568"/>
      <c r="GF20" s="568"/>
      <c r="GG20" s="568"/>
      <c r="GH20" s="568"/>
      <c r="GI20" s="568"/>
      <c r="GJ20" s="568"/>
      <c r="GK20" s="568"/>
      <c r="GL20" s="568"/>
      <c r="GM20" s="568"/>
      <c r="GN20" s="568"/>
      <c r="GO20" s="568"/>
      <c r="GP20" s="568"/>
      <c r="GQ20" s="568"/>
      <c r="GR20" s="568"/>
      <c r="GS20" s="568"/>
      <c r="GT20" s="568"/>
      <c r="GU20" s="568"/>
      <c r="GV20" s="568"/>
      <c r="GW20" s="568"/>
      <c r="GX20" s="568"/>
      <c r="GY20" s="568"/>
      <c r="GZ20" s="568"/>
      <c r="HA20" s="568"/>
      <c r="HB20" s="568"/>
      <c r="HC20" s="568"/>
      <c r="HD20" s="568"/>
      <c r="HE20" s="568"/>
      <c r="HF20" s="568"/>
      <c r="HG20" s="568"/>
      <c r="HH20" s="568"/>
      <c r="HI20" s="568"/>
      <c r="HJ20" s="568"/>
      <c r="HK20" s="568"/>
      <c r="HL20" s="568"/>
      <c r="HM20" s="568"/>
      <c r="HN20" s="568"/>
      <c r="HO20" s="568"/>
      <c r="HP20" s="568"/>
      <c r="HQ20" s="568"/>
      <c r="HR20" s="568"/>
      <c r="HS20" s="568"/>
      <c r="HT20" s="568"/>
    </row>
    <row r="21" spans="1:228" s="569" customFormat="1" ht="335.45" customHeight="1">
      <c r="A21" s="589"/>
      <c r="B21" s="638" t="s">
        <v>1528</v>
      </c>
      <c r="C21" s="622" t="s">
        <v>13</v>
      </c>
      <c r="D21" s="625" t="s">
        <v>1529</v>
      </c>
      <c r="E21" s="637" t="s">
        <v>1530</v>
      </c>
      <c r="F21" s="627" t="s">
        <v>1531</v>
      </c>
      <c r="G21" s="627" t="s">
        <v>1532</v>
      </c>
      <c r="H21" s="639">
        <v>2000000</v>
      </c>
      <c r="I21" s="639">
        <v>2000000</v>
      </c>
      <c r="J21" s="622" t="s">
        <v>11</v>
      </c>
      <c r="K21" s="626">
        <v>46142</v>
      </c>
      <c r="L21" s="626">
        <v>46356</v>
      </c>
      <c r="M21" s="622"/>
      <c r="N21" s="622"/>
      <c r="O21" s="622"/>
      <c r="P21" s="627" t="s">
        <v>219</v>
      </c>
      <c r="Q21" s="670" t="s">
        <v>1303</v>
      </c>
      <c r="R21" s="568"/>
      <c r="S21" s="568"/>
      <c r="T21" s="568"/>
      <c r="U21" s="568"/>
      <c r="V21" s="568"/>
      <c r="W21" s="568"/>
      <c r="X21" s="568"/>
      <c r="Y21" s="568"/>
      <c r="Z21" s="568"/>
      <c r="AA21" s="568"/>
      <c r="AB21" s="568"/>
      <c r="AC21" s="568"/>
      <c r="AD21" s="568"/>
      <c r="AE21" s="568"/>
      <c r="AF21" s="568"/>
      <c r="AG21" s="568"/>
      <c r="AH21" s="568"/>
      <c r="AI21" s="568"/>
      <c r="AJ21" s="568"/>
      <c r="AK21" s="568"/>
      <c r="AL21" s="568"/>
      <c r="AM21" s="568"/>
      <c r="AN21" s="568"/>
      <c r="AO21" s="568"/>
      <c r="AP21" s="568"/>
      <c r="AQ21" s="568"/>
      <c r="AR21" s="568"/>
      <c r="AS21" s="568"/>
      <c r="AT21" s="568"/>
      <c r="AU21" s="568"/>
      <c r="AV21" s="568"/>
      <c r="AW21" s="568"/>
      <c r="AX21" s="568"/>
      <c r="AY21" s="568"/>
      <c r="AZ21" s="568"/>
      <c r="BA21" s="568"/>
      <c r="BB21" s="568"/>
      <c r="BC21" s="568"/>
      <c r="BD21" s="568"/>
      <c r="BE21" s="568"/>
      <c r="BF21" s="568"/>
      <c r="BG21" s="568"/>
      <c r="BH21" s="568"/>
      <c r="BI21" s="568"/>
      <c r="BJ21" s="568"/>
      <c r="BK21" s="568"/>
      <c r="BL21" s="568"/>
      <c r="BM21" s="568"/>
      <c r="BN21" s="568"/>
      <c r="BO21" s="568"/>
      <c r="BP21" s="568"/>
      <c r="BQ21" s="568"/>
      <c r="BR21" s="568"/>
      <c r="BS21" s="568"/>
      <c r="BT21" s="568"/>
      <c r="BU21" s="568"/>
      <c r="BV21" s="568"/>
      <c r="BW21" s="568"/>
      <c r="BX21" s="568"/>
      <c r="BY21" s="568"/>
      <c r="BZ21" s="568"/>
      <c r="CA21" s="568"/>
      <c r="CB21" s="568"/>
      <c r="CC21" s="568"/>
      <c r="CD21" s="568"/>
      <c r="CE21" s="568"/>
      <c r="CF21" s="568"/>
      <c r="CG21" s="568"/>
      <c r="CH21" s="568"/>
      <c r="CI21" s="568"/>
      <c r="CJ21" s="568"/>
      <c r="CK21" s="568"/>
      <c r="CL21" s="568"/>
      <c r="CM21" s="568"/>
      <c r="CN21" s="568"/>
      <c r="CO21" s="568"/>
      <c r="CP21" s="568"/>
      <c r="CQ21" s="568"/>
      <c r="CR21" s="568"/>
      <c r="CS21" s="568"/>
      <c r="CT21" s="568"/>
      <c r="CU21" s="568"/>
      <c r="CV21" s="568"/>
      <c r="CW21" s="568"/>
      <c r="CX21" s="568"/>
      <c r="CY21" s="568"/>
      <c r="CZ21" s="568"/>
      <c r="DA21" s="568"/>
      <c r="DB21" s="568"/>
      <c r="DC21" s="568"/>
      <c r="DD21" s="568"/>
      <c r="DE21" s="568"/>
      <c r="DF21" s="568"/>
      <c r="DG21" s="568"/>
      <c r="DH21" s="568"/>
      <c r="DI21" s="568"/>
      <c r="DJ21" s="568"/>
      <c r="DK21" s="568"/>
      <c r="DL21" s="568"/>
      <c r="DM21" s="568"/>
      <c r="DN21" s="568"/>
      <c r="DO21" s="568"/>
      <c r="DP21" s="568"/>
      <c r="DQ21" s="568"/>
      <c r="DR21" s="568"/>
      <c r="DS21" s="568"/>
      <c r="DT21" s="568"/>
      <c r="DU21" s="568"/>
      <c r="DV21" s="568"/>
      <c r="DW21" s="568"/>
      <c r="DX21" s="568"/>
      <c r="DY21" s="568"/>
      <c r="DZ21" s="568"/>
      <c r="EA21" s="568"/>
      <c r="EB21" s="568"/>
      <c r="EC21" s="568"/>
      <c r="ED21" s="568"/>
      <c r="EE21" s="568"/>
      <c r="EF21" s="568"/>
      <c r="EG21" s="568"/>
      <c r="EH21" s="568"/>
      <c r="EI21" s="568"/>
      <c r="EJ21" s="568"/>
      <c r="EK21" s="568"/>
      <c r="EL21" s="568"/>
      <c r="EM21" s="568"/>
      <c r="EN21" s="568"/>
      <c r="EO21" s="568"/>
      <c r="EP21" s="568"/>
      <c r="EQ21" s="568"/>
      <c r="ER21" s="568"/>
      <c r="ES21" s="568"/>
      <c r="ET21" s="568"/>
      <c r="EU21" s="568"/>
      <c r="EV21" s="568"/>
      <c r="EW21" s="568"/>
      <c r="EX21" s="568"/>
      <c r="EY21" s="568"/>
      <c r="EZ21" s="568"/>
      <c r="FA21" s="568"/>
      <c r="FB21" s="568"/>
      <c r="FC21" s="568"/>
      <c r="FD21" s="568"/>
      <c r="FE21" s="568"/>
      <c r="FF21" s="568"/>
      <c r="FG21" s="568"/>
      <c r="FH21" s="568"/>
      <c r="FI21" s="568"/>
      <c r="FJ21" s="568"/>
      <c r="FK21" s="568"/>
      <c r="FL21" s="568"/>
      <c r="FM21" s="568"/>
      <c r="FN21" s="568"/>
      <c r="FO21" s="568"/>
      <c r="FP21" s="568"/>
      <c r="FQ21" s="568"/>
      <c r="FR21" s="568"/>
      <c r="FS21" s="568"/>
      <c r="FT21" s="568"/>
      <c r="FU21" s="568"/>
      <c r="FV21" s="568"/>
      <c r="FW21" s="568"/>
      <c r="FX21" s="568"/>
      <c r="FY21" s="568"/>
      <c r="FZ21" s="568"/>
      <c r="GA21" s="568"/>
      <c r="GB21" s="568"/>
      <c r="GC21" s="568"/>
      <c r="GD21" s="568"/>
      <c r="GE21" s="568"/>
      <c r="GF21" s="568"/>
      <c r="GG21" s="568"/>
      <c r="GH21" s="568"/>
      <c r="GI21" s="568"/>
      <c r="GJ21" s="568"/>
      <c r="GK21" s="568"/>
      <c r="GL21" s="568"/>
      <c r="GM21" s="568"/>
      <c r="GN21" s="568"/>
      <c r="GO21" s="568"/>
      <c r="GP21" s="568"/>
      <c r="GQ21" s="568"/>
      <c r="GR21" s="568"/>
      <c r="GS21" s="568"/>
      <c r="GT21" s="568"/>
      <c r="GU21" s="568"/>
      <c r="GV21" s="568"/>
      <c r="GW21" s="568"/>
      <c r="GX21" s="568"/>
      <c r="GY21" s="568"/>
      <c r="GZ21" s="568"/>
      <c r="HA21" s="568"/>
      <c r="HB21" s="568"/>
      <c r="HC21" s="568"/>
      <c r="HD21" s="568"/>
      <c r="HE21" s="568"/>
      <c r="HF21" s="568"/>
      <c r="HG21" s="568"/>
      <c r="HH21" s="568"/>
      <c r="HI21" s="568"/>
      <c r="HJ21" s="568"/>
      <c r="HK21" s="568"/>
      <c r="HL21" s="568"/>
      <c r="HM21" s="568"/>
      <c r="HN21" s="568"/>
      <c r="HO21" s="568"/>
      <c r="HP21" s="568"/>
      <c r="HQ21" s="568"/>
      <c r="HR21" s="568"/>
      <c r="HS21" s="568"/>
      <c r="HT21" s="568"/>
    </row>
    <row r="22" spans="1:228" s="569" customFormat="1" ht="214.15" customHeight="1">
      <c r="A22" s="589">
        <v>2</v>
      </c>
      <c r="B22" s="623">
        <v>46</v>
      </c>
      <c r="C22" s="622" t="s">
        <v>17</v>
      </c>
      <c r="D22" s="624" t="s">
        <v>466</v>
      </c>
      <c r="E22" s="625" t="s">
        <v>222</v>
      </c>
      <c r="F22" s="622">
        <v>1</v>
      </c>
      <c r="G22" s="625" t="s">
        <v>465</v>
      </c>
      <c r="H22" s="640">
        <v>500000</v>
      </c>
      <c r="I22" s="640">
        <v>500000</v>
      </c>
      <c r="J22" s="622" t="s">
        <v>11</v>
      </c>
      <c r="K22" s="626">
        <v>45991</v>
      </c>
      <c r="L22" s="626">
        <v>46081</v>
      </c>
      <c r="M22" s="622"/>
      <c r="N22" s="622"/>
      <c r="O22" s="622"/>
      <c r="P22" s="622" t="s">
        <v>1057</v>
      </c>
      <c r="Q22" s="669" t="s">
        <v>1303</v>
      </c>
      <c r="R22" s="568"/>
      <c r="S22" s="568"/>
      <c r="T22" s="568"/>
      <c r="U22" s="568"/>
      <c r="V22" s="568"/>
      <c r="W22" s="568"/>
      <c r="X22" s="568"/>
      <c r="Y22" s="568"/>
      <c r="Z22" s="568"/>
      <c r="AA22" s="568"/>
      <c r="AB22" s="568"/>
      <c r="AC22" s="568"/>
      <c r="AD22" s="568"/>
      <c r="AE22" s="568"/>
      <c r="AF22" s="568"/>
      <c r="AG22" s="568"/>
      <c r="AH22" s="568"/>
      <c r="AI22" s="568"/>
      <c r="AJ22" s="568"/>
      <c r="AK22" s="568"/>
      <c r="AL22" s="568"/>
      <c r="AM22" s="568"/>
      <c r="AN22" s="568"/>
      <c r="AO22" s="568"/>
      <c r="AP22" s="568"/>
      <c r="AQ22" s="568"/>
      <c r="AR22" s="568"/>
      <c r="AS22" s="568"/>
      <c r="AT22" s="568"/>
      <c r="AU22" s="568"/>
      <c r="AV22" s="568"/>
      <c r="AW22" s="568"/>
      <c r="AX22" s="568"/>
      <c r="AY22" s="568"/>
      <c r="AZ22" s="568"/>
      <c r="BA22" s="568"/>
      <c r="BB22" s="568"/>
      <c r="BC22" s="568"/>
      <c r="BD22" s="568"/>
      <c r="BE22" s="568"/>
      <c r="BF22" s="568"/>
      <c r="BG22" s="568"/>
      <c r="BH22" s="568"/>
      <c r="BI22" s="568"/>
      <c r="BJ22" s="568"/>
      <c r="BK22" s="568"/>
      <c r="BL22" s="568"/>
      <c r="BM22" s="568"/>
      <c r="BN22" s="568"/>
      <c r="BO22" s="568"/>
      <c r="BP22" s="568"/>
      <c r="BQ22" s="568"/>
      <c r="BR22" s="568"/>
      <c r="BS22" s="568"/>
      <c r="BT22" s="568"/>
      <c r="BU22" s="568"/>
      <c r="BV22" s="568"/>
      <c r="BW22" s="568"/>
      <c r="BX22" s="568"/>
      <c r="BY22" s="568"/>
      <c r="BZ22" s="568"/>
      <c r="CA22" s="568"/>
      <c r="CB22" s="568"/>
      <c r="CC22" s="568"/>
      <c r="CD22" s="568"/>
      <c r="CE22" s="568"/>
      <c r="CF22" s="568"/>
      <c r="CG22" s="568"/>
      <c r="CH22" s="568"/>
      <c r="CI22" s="568"/>
      <c r="CJ22" s="568"/>
      <c r="CK22" s="568"/>
      <c r="CL22" s="568"/>
      <c r="CM22" s="568"/>
      <c r="CN22" s="568"/>
      <c r="CO22" s="568"/>
      <c r="CP22" s="568"/>
      <c r="CQ22" s="568"/>
      <c r="CR22" s="568"/>
      <c r="CS22" s="568"/>
      <c r="CT22" s="568"/>
      <c r="CU22" s="568"/>
      <c r="CV22" s="568"/>
      <c r="CW22" s="568"/>
      <c r="CX22" s="568"/>
      <c r="CY22" s="568"/>
      <c r="CZ22" s="568"/>
      <c r="DA22" s="568"/>
      <c r="DB22" s="568"/>
      <c r="DC22" s="568"/>
      <c r="DD22" s="568"/>
      <c r="DE22" s="568"/>
      <c r="DF22" s="568"/>
      <c r="DG22" s="568"/>
      <c r="DH22" s="568"/>
      <c r="DI22" s="568"/>
      <c r="DJ22" s="568"/>
      <c r="DK22" s="568"/>
      <c r="DL22" s="568"/>
      <c r="DM22" s="568"/>
      <c r="DN22" s="568"/>
      <c r="DO22" s="568"/>
      <c r="DP22" s="568"/>
      <c r="DQ22" s="568"/>
      <c r="DR22" s="568"/>
      <c r="DS22" s="568"/>
      <c r="DT22" s="568"/>
      <c r="DU22" s="568"/>
      <c r="DV22" s="568"/>
      <c r="DW22" s="568"/>
      <c r="DX22" s="568"/>
      <c r="DY22" s="568"/>
      <c r="DZ22" s="568"/>
      <c r="EA22" s="568"/>
      <c r="EB22" s="568"/>
      <c r="EC22" s="568"/>
      <c r="ED22" s="568"/>
      <c r="EE22" s="568"/>
      <c r="EF22" s="568"/>
      <c r="EG22" s="568"/>
      <c r="EH22" s="568"/>
      <c r="EI22" s="568"/>
      <c r="EJ22" s="568"/>
      <c r="EK22" s="568"/>
      <c r="EL22" s="568"/>
      <c r="EM22" s="568"/>
      <c r="EN22" s="568"/>
      <c r="EO22" s="568"/>
      <c r="EP22" s="568"/>
      <c r="EQ22" s="568"/>
      <c r="ER22" s="568"/>
      <c r="ES22" s="568"/>
      <c r="ET22" s="568"/>
      <c r="EU22" s="568"/>
      <c r="EV22" s="568"/>
      <c r="EW22" s="568"/>
      <c r="EX22" s="568"/>
      <c r="EY22" s="568"/>
      <c r="EZ22" s="568"/>
      <c r="FA22" s="568"/>
      <c r="FB22" s="568"/>
      <c r="FC22" s="568"/>
      <c r="FD22" s="568"/>
      <c r="FE22" s="568"/>
      <c r="FF22" s="568"/>
      <c r="FG22" s="568"/>
      <c r="FH22" s="568"/>
      <c r="FI22" s="568"/>
      <c r="FJ22" s="568"/>
      <c r="FK22" s="568"/>
      <c r="FL22" s="568"/>
      <c r="FM22" s="568"/>
      <c r="FN22" s="568"/>
      <c r="FO22" s="568"/>
      <c r="FP22" s="568"/>
      <c r="FQ22" s="568"/>
      <c r="FR22" s="568"/>
      <c r="FS22" s="568"/>
      <c r="FT22" s="568"/>
      <c r="FU22" s="568"/>
      <c r="FV22" s="568"/>
      <c r="FW22" s="568"/>
      <c r="FX22" s="568"/>
      <c r="FY22" s="568"/>
      <c r="FZ22" s="568"/>
      <c r="GA22" s="568"/>
      <c r="GB22" s="568"/>
      <c r="GC22" s="568"/>
      <c r="GD22" s="568"/>
      <c r="GE22" s="568"/>
      <c r="GF22" s="568"/>
      <c r="GG22" s="568"/>
      <c r="GH22" s="568"/>
      <c r="GI22" s="568"/>
      <c r="GJ22" s="568"/>
      <c r="GK22" s="568"/>
      <c r="GL22" s="568"/>
      <c r="GM22" s="568"/>
      <c r="GN22" s="568"/>
      <c r="GO22" s="568"/>
      <c r="GP22" s="568"/>
      <c r="GQ22" s="568"/>
      <c r="GR22" s="568"/>
      <c r="GS22" s="568"/>
      <c r="GT22" s="568"/>
      <c r="GU22" s="568"/>
      <c r="GV22" s="568"/>
      <c r="GW22" s="568"/>
      <c r="GX22" s="568"/>
      <c r="GY22" s="568"/>
      <c r="GZ22" s="568"/>
      <c r="HA22" s="568"/>
      <c r="HB22" s="568"/>
      <c r="HC22" s="568"/>
      <c r="HD22" s="568"/>
      <c r="HE22" s="568"/>
      <c r="HF22" s="568"/>
      <c r="HG22" s="568"/>
      <c r="HH22" s="568"/>
      <c r="HI22" s="568"/>
      <c r="HJ22" s="568"/>
      <c r="HK22" s="568"/>
      <c r="HL22" s="568"/>
      <c r="HM22" s="568"/>
      <c r="HN22" s="568"/>
      <c r="HO22" s="568"/>
      <c r="HP22" s="568"/>
      <c r="HQ22" s="568"/>
      <c r="HR22" s="568"/>
      <c r="HS22" s="568"/>
      <c r="HT22" s="568"/>
    </row>
    <row r="23" spans="1:228" s="569" customFormat="1" ht="235.9" customHeight="1">
      <c r="A23" s="589">
        <v>2</v>
      </c>
      <c r="B23" s="623">
        <v>48</v>
      </c>
      <c r="C23" s="622" t="s">
        <v>19</v>
      </c>
      <c r="D23" s="624" t="s">
        <v>1040</v>
      </c>
      <c r="E23" s="637" t="s">
        <v>1051</v>
      </c>
      <c r="F23" s="641" t="s">
        <v>1575</v>
      </c>
      <c r="G23" s="641" t="s">
        <v>1576</v>
      </c>
      <c r="H23" s="570">
        <f>341828+1255192</f>
        <v>1597020</v>
      </c>
      <c r="I23" s="570">
        <v>341828</v>
      </c>
      <c r="J23" s="622" t="s">
        <v>11</v>
      </c>
      <c r="K23" s="626">
        <v>46112</v>
      </c>
      <c r="L23" s="626">
        <v>46234</v>
      </c>
      <c r="M23" s="622"/>
      <c r="N23" s="627"/>
      <c r="O23" s="622"/>
      <c r="P23" s="622" t="s">
        <v>228</v>
      </c>
      <c r="Q23" s="669" t="s">
        <v>1303</v>
      </c>
      <c r="R23" s="568"/>
      <c r="S23" s="568"/>
      <c r="T23" s="568"/>
      <c r="U23" s="568"/>
      <c r="V23" s="568"/>
      <c r="W23" s="568"/>
      <c r="X23" s="568"/>
      <c r="Y23" s="568"/>
      <c r="Z23" s="568"/>
      <c r="AA23" s="568"/>
      <c r="AB23" s="568"/>
      <c r="AC23" s="568"/>
      <c r="AD23" s="568"/>
      <c r="AE23" s="568"/>
      <c r="AF23" s="568"/>
      <c r="AG23" s="568"/>
      <c r="AH23" s="568"/>
      <c r="AI23" s="568"/>
      <c r="AJ23" s="568"/>
      <c r="AK23" s="568"/>
      <c r="AL23" s="568"/>
      <c r="AM23" s="568"/>
      <c r="AN23" s="568"/>
      <c r="AO23" s="568"/>
      <c r="AP23" s="568"/>
      <c r="AQ23" s="568"/>
      <c r="AR23" s="568"/>
      <c r="AS23" s="568"/>
      <c r="AT23" s="568"/>
      <c r="AU23" s="568"/>
      <c r="AV23" s="568"/>
      <c r="AW23" s="568"/>
      <c r="AX23" s="568"/>
      <c r="AY23" s="568"/>
      <c r="AZ23" s="568"/>
      <c r="BA23" s="568"/>
      <c r="BB23" s="568"/>
      <c r="BC23" s="568"/>
      <c r="BD23" s="568"/>
      <c r="BE23" s="568"/>
      <c r="BF23" s="568"/>
      <c r="BG23" s="568"/>
      <c r="BH23" s="568"/>
      <c r="BI23" s="568"/>
      <c r="BJ23" s="568"/>
      <c r="BK23" s="568"/>
      <c r="BL23" s="568"/>
      <c r="BM23" s="568"/>
      <c r="BN23" s="568"/>
      <c r="BO23" s="568"/>
      <c r="BP23" s="568"/>
      <c r="BQ23" s="568"/>
      <c r="BR23" s="568"/>
      <c r="BS23" s="568"/>
      <c r="BT23" s="568"/>
      <c r="BU23" s="568"/>
      <c r="BV23" s="568"/>
      <c r="BW23" s="568"/>
      <c r="BX23" s="568"/>
      <c r="BY23" s="568"/>
      <c r="BZ23" s="568"/>
      <c r="CA23" s="568"/>
      <c r="CB23" s="568"/>
      <c r="CC23" s="568"/>
      <c r="CD23" s="568"/>
      <c r="CE23" s="568"/>
      <c r="CF23" s="568"/>
      <c r="CG23" s="568"/>
      <c r="CH23" s="568"/>
      <c r="CI23" s="568"/>
      <c r="CJ23" s="568"/>
      <c r="CK23" s="568"/>
      <c r="CL23" s="568"/>
      <c r="CM23" s="568"/>
      <c r="CN23" s="568"/>
      <c r="CO23" s="568"/>
      <c r="CP23" s="568"/>
      <c r="CQ23" s="568"/>
      <c r="CR23" s="568"/>
      <c r="CS23" s="568"/>
      <c r="CT23" s="568"/>
      <c r="CU23" s="568"/>
      <c r="CV23" s="568"/>
      <c r="CW23" s="568"/>
      <c r="CX23" s="568"/>
      <c r="CY23" s="568"/>
      <c r="CZ23" s="568"/>
      <c r="DA23" s="568"/>
      <c r="DB23" s="568"/>
      <c r="DC23" s="568"/>
      <c r="DD23" s="568"/>
      <c r="DE23" s="568"/>
      <c r="DF23" s="568"/>
      <c r="DG23" s="568"/>
      <c r="DH23" s="568"/>
      <c r="DI23" s="568"/>
      <c r="DJ23" s="568"/>
      <c r="DK23" s="568"/>
      <c r="DL23" s="568"/>
      <c r="DM23" s="568"/>
      <c r="DN23" s="568"/>
      <c r="DO23" s="568"/>
      <c r="DP23" s="568"/>
      <c r="DQ23" s="568"/>
      <c r="DR23" s="568"/>
      <c r="DS23" s="568"/>
      <c r="DT23" s="568"/>
      <c r="DU23" s="568"/>
      <c r="DV23" s="568"/>
      <c r="DW23" s="568"/>
      <c r="DX23" s="568"/>
      <c r="DY23" s="568"/>
      <c r="DZ23" s="568"/>
      <c r="EA23" s="568"/>
      <c r="EB23" s="568"/>
      <c r="EC23" s="568"/>
      <c r="ED23" s="568"/>
      <c r="EE23" s="568"/>
      <c r="EF23" s="568"/>
      <c r="EG23" s="568"/>
      <c r="EH23" s="568"/>
      <c r="EI23" s="568"/>
      <c r="EJ23" s="568"/>
      <c r="EK23" s="568"/>
      <c r="EL23" s="568"/>
      <c r="EM23" s="568"/>
      <c r="EN23" s="568"/>
      <c r="EO23" s="568"/>
      <c r="EP23" s="568"/>
      <c r="EQ23" s="568"/>
      <c r="ER23" s="568"/>
      <c r="ES23" s="568"/>
      <c r="ET23" s="568"/>
      <c r="EU23" s="568"/>
      <c r="EV23" s="568"/>
      <c r="EW23" s="568"/>
      <c r="EX23" s="568"/>
      <c r="EY23" s="568"/>
      <c r="EZ23" s="568"/>
      <c r="FA23" s="568"/>
      <c r="FB23" s="568"/>
      <c r="FC23" s="568"/>
      <c r="FD23" s="568"/>
      <c r="FE23" s="568"/>
      <c r="FF23" s="568"/>
      <c r="FG23" s="568"/>
      <c r="FH23" s="568"/>
      <c r="FI23" s="568"/>
      <c r="FJ23" s="568"/>
      <c r="FK23" s="568"/>
      <c r="FL23" s="568"/>
      <c r="FM23" s="568"/>
      <c r="FN23" s="568"/>
      <c r="FO23" s="568"/>
      <c r="FP23" s="568"/>
      <c r="FQ23" s="568"/>
      <c r="FR23" s="568"/>
      <c r="FS23" s="568"/>
      <c r="FT23" s="568"/>
      <c r="FU23" s="568"/>
      <c r="FV23" s="568"/>
      <c r="FW23" s="568"/>
      <c r="FX23" s="568"/>
      <c r="FY23" s="568"/>
      <c r="FZ23" s="568"/>
      <c r="GA23" s="568"/>
      <c r="GB23" s="568"/>
      <c r="GC23" s="568"/>
      <c r="GD23" s="568"/>
      <c r="GE23" s="568"/>
      <c r="GF23" s="568"/>
      <c r="GG23" s="568"/>
      <c r="GH23" s="568"/>
      <c r="GI23" s="568"/>
      <c r="GJ23" s="568"/>
      <c r="GK23" s="568"/>
      <c r="GL23" s="568"/>
      <c r="GM23" s="568"/>
      <c r="GN23" s="568"/>
      <c r="GO23" s="568"/>
      <c r="GP23" s="568"/>
      <c r="GQ23" s="568"/>
      <c r="GR23" s="568"/>
      <c r="GS23" s="568"/>
      <c r="GT23" s="568"/>
      <c r="GU23" s="568"/>
      <c r="GV23" s="568"/>
      <c r="GW23" s="568"/>
      <c r="GX23" s="568"/>
      <c r="GY23" s="568"/>
      <c r="GZ23" s="568"/>
      <c r="HA23" s="568"/>
      <c r="HB23" s="568"/>
      <c r="HC23" s="568"/>
      <c r="HD23" s="568"/>
      <c r="HE23" s="568"/>
      <c r="HF23" s="568"/>
      <c r="HG23" s="568"/>
      <c r="HH23" s="568"/>
      <c r="HI23" s="568"/>
      <c r="HJ23" s="568"/>
      <c r="HK23" s="568"/>
      <c r="HL23" s="568"/>
      <c r="HM23" s="568"/>
      <c r="HN23" s="568"/>
      <c r="HO23" s="568"/>
      <c r="HP23" s="568"/>
      <c r="HQ23" s="568"/>
      <c r="HR23" s="568"/>
      <c r="HS23" s="568"/>
      <c r="HT23" s="568"/>
    </row>
    <row r="24" spans="1:228" ht="196.15" customHeight="1">
      <c r="A24" s="590">
        <v>1</v>
      </c>
      <c r="B24" s="623">
        <v>53</v>
      </c>
      <c r="C24" s="627" t="s">
        <v>20</v>
      </c>
      <c r="D24" s="624" t="s">
        <v>467</v>
      </c>
      <c r="E24" s="625" t="s">
        <v>468</v>
      </c>
      <c r="F24" s="636" t="s">
        <v>867</v>
      </c>
      <c r="G24" s="637" t="s">
        <v>868</v>
      </c>
      <c r="H24" s="635">
        <v>119659</v>
      </c>
      <c r="I24" s="635">
        <v>52365.52</v>
      </c>
      <c r="J24" s="627" t="s">
        <v>11</v>
      </c>
      <c r="K24" s="626">
        <v>46203</v>
      </c>
      <c r="L24" s="626">
        <v>46295</v>
      </c>
      <c r="M24" s="622"/>
      <c r="N24" s="622"/>
      <c r="O24" s="622"/>
      <c r="P24" s="622" t="s">
        <v>1302</v>
      </c>
      <c r="Q24" s="669" t="s">
        <v>1303</v>
      </c>
    </row>
    <row r="25" spans="1:228" ht="150.75" customHeight="1">
      <c r="A25" s="590">
        <v>2</v>
      </c>
      <c r="B25" s="623">
        <v>54</v>
      </c>
      <c r="C25" s="627" t="s">
        <v>20</v>
      </c>
      <c r="D25" s="636" t="s">
        <v>1392</v>
      </c>
      <c r="E25" s="637" t="s">
        <v>468</v>
      </c>
      <c r="F25" s="622" t="s">
        <v>469</v>
      </c>
      <c r="G25" s="642" t="s">
        <v>185</v>
      </c>
      <c r="H25" s="635">
        <f>406453.7+5000</f>
        <v>411453.7</v>
      </c>
      <c r="I25" s="635">
        <v>142536.44</v>
      </c>
      <c r="J25" s="627" t="s">
        <v>11</v>
      </c>
      <c r="K25" s="626">
        <v>46295</v>
      </c>
      <c r="L25" s="626">
        <v>46387</v>
      </c>
      <c r="M25" s="622"/>
      <c r="N25" s="622"/>
      <c r="O25" s="622"/>
      <c r="P25" s="622" t="s">
        <v>1302</v>
      </c>
      <c r="Q25" s="669" t="s">
        <v>1303</v>
      </c>
    </row>
    <row r="26" spans="1:228" s="569" customFormat="1" ht="130.9" customHeight="1">
      <c r="A26" s="589">
        <v>3</v>
      </c>
      <c r="B26" s="623">
        <v>55</v>
      </c>
      <c r="C26" s="622" t="s">
        <v>20</v>
      </c>
      <c r="D26" s="624" t="s">
        <v>470</v>
      </c>
      <c r="E26" s="625" t="s">
        <v>471</v>
      </c>
      <c r="F26" s="622" t="s">
        <v>472</v>
      </c>
      <c r="G26" s="622" t="s">
        <v>473</v>
      </c>
      <c r="H26" s="634">
        <v>7200</v>
      </c>
      <c r="I26" s="634">
        <v>3017.51</v>
      </c>
      <c r="J26" s="622" t="s">
        <v>11</v>
      </c>
      <c r="K26" s="626">
        <v>46173</v>
      </c>
      <c r="L26" s="626">
        <v>46265</v>
      </c>
      <c r="M26" s="622"/>
      <c r="N26" s="622"/>
      <c r="O26" s="622"/>
      <c r="P26" s="622" t="s">
        <v>1302</v>
      </c>
      <c r="Q26" s="669" t="s">
        <v>1307</v>
      </c>
      <c r="R26" s="568"/>
      <c r="S26" s="568"/>
      <c r="T26" s="568"/>
      <c r="U26" s="568"/>
      <c r="V26" s="568"/>
      <c r="W26" s="568"/>
      <c r="X26" s="568"/>
      <c r="Y26" s="568"/>
      <c r="Z26" s="568"/>
      <c r="AA26" s="568"/>
      <c r="AB26" s="568"/>
      <c r="AC26" s="568"/>
      <c r="AD26" s="568"/>
      <c r="AE26" s="568"/>
      <c r="AF26" s="568"/>
      <c r="AG26" s="568"/>
      <c r="AH26" s="568"/>
      <c r="AI26" s="568"/>
      <c r="AJ26" s="568"/>
      <c r="AK26" s="568"/>
      <c r="AL26" s="568"/>
      <c r="AM26" s="568"/>
      <c r="AN26" s="568"/>
      <c r="AO26" s="568"/>
      <c r="AP26" s="568"/>
      <c r="AQ26" s="568"/>
      <c r="AR26" s="568"/>
      <c r="AS26" s="568"/>
      <c r="AT26" s="568"/>
      <c r="AU26" s="568"/>
      <c r="AV26" s="568"/>
      <c r="AW26" s="568"/>
      <c r="AX26" s="568"/>
      <c r="AY26" s="568"/>
      <c r="AZ26" s="568"/>
      <c r="BA26" s="568"/>
      <c r="BB26" s="568"/>
      <c r="BC26" s="568"/>
      <c r="BD26" s="568"/>
      <c r="BE26" s="568"/>
      <c r="BF26" s="568"/>
      <c r="BG26" s="568"/>
      <c r="BH26" s="568"/>
      <c r="BI26" s="568"/>
      <c r="BJ26" s="568"/>
      <c r="BK26" s="568"/>
      <c r="BL26" s="568"/>
      <c r="BM26" s="568"/>
      <c r="BN26" s="568"/>
      <c r="BO26" s="568"/>
      <c r="BP26" s="568"/>
      <c r="BQ26" s="568"/>
      <c r="BR26" s="568"/>
      <c r="BS26" s="568"/>
      <c r="BT26" s="568"/>
      <c r="BU26" s="568"/>
      <c r="BV26" s="568"/>
      <c r="BW26" s="568"/>
      <c r="BX26" s="568"/>
      <c r="BY26" s="568"/>
      <c r="BZ26" s="568"/>
      <c r="CA26" s="568"/>
      <c r="CB26" s="568"/>
      <c r="CC26" s="568"/>
      <c r="CD26" s="568"/>
      <c r="CE26" s="568"/>
      <c r="CF26" s="568"/>
      <c r="CG26" s="568"/>
      <c r="CH26" s="568"/>
      <c r="CI26" s="568"/>
      <c r="CJ26" s="568"/>
      <c r="CK26" s="568"/>
      <c r="CL26" s="568"/>
      <c r="CM26" s="568"/>
      <c r="CN26" s="568"/>
      <c r="CO26" s="568"/>
      <c r="CP26" s="568"/>
      <c r="CQ26" s="568"/>
      <c r="CR26" s="568"/>
      <c r="CS26" s="568"/>
      <c r="CT26" s="568"/>
      <c r="CU26" s="568"/>
      <c r="CV26" s="568"/>
      <c r="CW26" s="568"/>
      <c r="CX26" s="568"/>
      <c r="CY26" s="568"/>
      <c r="CZ26" s="568"/>
      <c r="DA26" s="568"/>
      <c r="DB26" s="568"/>
      <c r="DC26" s="568"/>
      <c r="DD26" s="568"/>
      <c r="DE26" s="568"/>
      <c r="DF26" s="568"/>
      <c r="DG26" s="568"/>
      <c r="DH26" s="568"/>
      <c r="DI26" s="568"/>
      <c r="DJ26" s="568"/>
      <c r="DK26" s="568"/>
      <c r="DL26" s="568"/>
      <c r="DM26" s="568"/>
      <c r="DN26" s="568"/>
      <c r="DO26" s="568"/>
      <c r="DP26" s="568"/>
      <c r="DQ26" s="568"/>
      <c r="DR26" s="568"/>
      <c r="DS26" s="568"/>
      <c r="DT26" s="568"/>
      <c r="DU26" s="568"/>
      <c r="DV26" s="568"/>
      <c r="DW26" s="568"/>
      <c r="DX26" s="568"/>
      <c r="DY26" s="568"/>
      <c r="DZ26" s="568"/>
      <c r="EA26" s="568"/>
      <c r="EB26" s="568"/>
      <c r="EC26" s="568"/>
      <c r="ED26" s="568"/>
      <c r="EE26" s="568"/>
      <c r="EF26" s="568"/>
      <c r="EG26" s="568"/>
      <c r="EH26" s="568"/>
      <c r="EI26" s="568"/>
      <c r="EJ26" s="568"/>
      <c r="EK26" s="568"/>
      <c r="EL26" s="568"/>
      <c r="EM26" s="568"/>
      <c r="EN26" s="568"/>
      <c r="EO26" s="568"/>
      <c r="EP26" s="568"/>
      <c r="EQ26" s="568"/>
      <c r="ER26" s="568"/>
      <c r="ES26" s="568"/>
      <c r="ET26" s="568"/>
      <c r="EU26" s="568"/>
      <c r="EV26" s="568"/>
      <c r="EW26" s="568"/>
      <c r="EX26" s="568"/>
      <c r="EY26" s="568"/>
      <c r="EZ26" s="568"/>
      <c r="FA26" s="568"/>
      <c r="FB26" s="568"/>
      <c r="FC26" s="568"/>
      <c r="FD26" s="568"/>
      <c r="FE26" s="568"/>
      <c r="FF26" s="568"/>
      <c r="FG26" s="568"/>
      <c r="FH26" s="568"/>
      <c r="FI26" s="568"/>
      <c r="FJ26" s="568"/>
      <c r="FK26" s="568"/>
      <c r="FL26" s="568"/>
      <c r="FM26" s="568"/>
      <c r="FN26" s="568"/>
      <c r="FO26" s="568"/>
      <c r="FP26" s="568"/>
      <c r="FQ26" s="568"/>
      <c r="FR26" s="568"/>
      <c r="FS26" s="568"/>
      <c r="FT26" s="568"/>
      <c r="FU26" s="568"/>
      <c r="FV26" s="568"/>
      <c r="FW26" s="568"/>
      <c r="FX26" s="568"/>
      <c r="FY26" s="568"/>
      <c r="FZ26" s="568"/>
      <c r="GA26" s="568"/>
      <c r="GB26" s="568"/>
      <c r="GC26" s="568"/>
      <c r="GD26" s="568"/>
      <c r="GE26" s="568"/>
      <c r="GF26" s="568"/>
      <c r="GG26" s="568"/>
      <c r="GH26" s="568"/>
      <c r="GI26" s="568"/>
      <c r="GJ26" s="568"/>
      <c r="GK26" s="568"/>
      <c r="GL26" s="568"/>
      <c r="GM26" s="568"/>
      <c r="GN26" s="568"/>
      <c r="GO26" s="568"/>
      <c r="GP26" s="568"/>
      <c r="GQ26" s="568"/>
      <c r="GR26" s="568"/>
      <c r="GS26" s="568"/>
      <c r="GT26" s="568"/>
      <c r="GU26" s="568"/>
      <c r="GV26" s="568"/>
      <c r="GW26" s="568"/>
      <c r="GX26" s="568"/>
      <c r="GY26" s="568"/>
      <c r="GZ26" s="568"/>
      <c r="HA26" s="568"/>
      <c r="HB26" s="568"/>
      <c r="HC26" s="568"/>
      <c r="HD26" s="568"/>
      <c r="HE26" s="568"/>
      <c r="HF26" s="568"/>
      <c r="HG26" s="568"/>
      <c r="HH26" s="568"/>
      <c r="HI26" s="568"/>
      <c r="HJ26" s="568"/>
      <c r="HK26" s="568"/>
      <c r="HL26" s="568"/>
      <c r="HM26" s="568"/>
      <c r="HN26" s="568"/>
      <c r="HO26" s="568"/>
      <c r="HP26" s="568"/>
      <c r="HQ26" s="568"/>
      <c r="HR26" s="568"/>
      <c r="HS26" s="568"/>
      <c r="HT26" s="568"/>
    </row>
    <row r="27" spans="1:228" s="569" customFormat="1" ht="90" customHeight="1">
      <c r="A27" s="589">
        <v>4</v>
      </c>
      <c r="B27" s="623">
        <v>56</v>
      </c>
      <c r="C27" s="622" t="s">
        <v>20</v>
      </c>
      <c r="D27" s="624" t="s">
        <v>474</v>
      </c>
      <c r="E27" s="625" t="s">
        <v>475</v>
      </c>
      <c r="F27" s="622" t="s">
        <v>469</v>
      </c>
      <c r="G27" s="622" t="s">
        <v>185</v>
      </c>
      <c r="H27" s="635">
        <v>1469870.68</v>
      </c>
      <c r="I27" s="635">
        <v>489956.89</v>
      </c>
      <c r="J27" s="622" t="s">
        <v>11</v>
      </c>
      <c r="K27" s="626">
        <v>46173</v>
      </c>
      <c r="L27" s="626">
        <v>46295</v>
      </c>
      <c r="M27" s="622"/>
      <c r="N27" s="622"/>
      <c r="O27" s="622"/>
      <c r="P27" s="622" t="s">
        <v>1302</v>
      </c>
      <c r="Q27" s="669" t="s">
        <v>1303</v>
      </c>
      <c r="R27" s="568"/>
      <c r="S27" s="568"/>
      <c r="T27" s="568"/>
      <c r="U27" s="568"/>
      <c r="V27" s="568"/>
      <c r="W27" s="568"/>
      <c r="X27" s="568"/>
      <c r="Y27" s="568"/>
      <c r="Z27" s="568"/>
      <c r="AA27" s="568"/>
      <c r="AB27" s="568"/>
      <c r="AC27" s="568"/>
      <c r="AD27" s="568"/>
      <c r="AE27" s="568"/>
      <c r="AF27" s="568"/>
      <c r="AG27" s="568"/>
      <c r="AH27" s="568"/>
      <c r="AI27" s="568"/>
      <c r="AJ27" s="568"/>
      <c r="AK27" s="568"/>
      <c r="AL27" s="568"/>
      <c r="AM27" s="568"/>
      <c r="AN27" s="568"/>
      <c r="AO27" s="568"/>
      <c r="AP27" s="568"/>
      <c r="AQ27" s="568"/>
      <c r="AR27" s="568"/>
      <c r="AS27" s="568"/>
      <c r="AT27" s="568"/>
      <c r="AU27" s="568"/>
      <c r="AV27" s="568"/>
      <c r="AW27" s="568"/>
      <c r="AX27" s="568"/>
      <c r="AY27" s="568"/>
      <c r="AZ27" s="568"/>
      <c r="BA27" s="568"/>
      <c r="BB27" s="568"/>
      <c r="BC27" s="568"/>
      <c r="BD27" s="568"/>
      <c r="BE27" s="568"/>
      <c r="BF27" s="568"/>
      <c r="BG27" s="568"/>
      <c r="BH27" s="568"/>
      <c r="BI27" s="568"/>
      <c r="BJ27" s="568"/>
      <c r="BK27" s="568"/>
      <c r="BL27" s="568"/>
      <c r="BM27" s="568"/>
      <c r="BN27" s="568"/>
      <c r="BO27" s="568"/>
      <c r="BP27" s="568"/>
      <c r="BQ27" s="568"/>
      <c r="BR27" s="568"/>
      <c r="BS27" s="568"/>
      <c r="BT27" s="568"/>
      <c r="BU27" s="568"/>
      <c r="BV27" s="568"/>
      <c r="BW27" s="568"/>
      <c r="BX27" s="568"/>
      <c r="BY27" s="568"/>
      <c r="BZ27" s="568"/>
      <c r="CA27" s="568"/>
      <c r="CB27" s="568"/>
      <c r="CC27" s="568"/>
      <c r="CD27" s="568"/>
      <c r="CE27" s="568"/>
      <c r="CF27" s="568"/>
      <c r="CG27" s="568"/>
      <c r="CH27" s="568"/>
      <c r="CI27" s="568"/>
      <c r="CJ27" s="568"/>
      <c r="CK27" s="568"/>
      <c r="CL27" s="568"/>
      <c r="CM27" s="568"/>
      <c r="CN27" s="568"/>
      <c r="CO27" s="568"/>
      <c r="CP27" s="568"/>
      <c r="CQ27" s="568"/>
      <c r="CR27" s="568"/>
      <c r="CS27" s="568"/>
      <c r="CT27" s="568"/>
      <c r="CU27" s="568"/>
      <c r="CV27" s="568"/>
      <c r="CW27" s="568"/>
      <c r="CX27" s="568"/>
      <c r="CY27" s="568"/>
      <c r="CZ27" s="568"/>
      <c r="DA27" s="568"/>
      <c r="DB27" s="568"/>
      <c r="DC27" s="568"/>
      <c r="DD27" s="568"/>
      <c r="DE27" s="568"/>
      <c r="DF27" s="568"/>
      <c r="DG27" s="568"/>
      <c r="DH27" s="568"/>
      <c r="DI27" s="568"/>
      <c r="DJ27" s="568"/>
      <c r="DK27" s="568"/>
      <c r="DL27" s="568"/>
      <c r="DM27" s="568"/>
      <c r="DN27" s="568"/>
      <c r="DO27" s="568"/>
      <c r="DP27" s="568"/>
      <c r="DQ27" s="568"/>
      <c r="DR27" s="568"/>
      <c r="DS27" s="568"/>
      <c r="DT27" s="568"/>
      <c r="DU27" s="568"/>
      <c r="DV27" s="568"/>
      <c r="DW27" s="568"/>
      <c r="DX27" s="568"/>
      <c r="DY27" s="568"/>
      <c r="DZ27" s="568"/>
      <c r="EA27" s="568"/>
      <c r="EB27" s="568"/>
      <c r="EC27" s="568"/>
      <c r="ED27" s="568"/>
      <c r="EE27" s="568"/>
      <c r="EF27" s="568"/>
      <c r="EG27" s="568"/>
      <c r="EH27" s="568"/>
      <c r="EI27" s="568"/>
      <c r="EJ27" s="568"/>
      <c r="EK27" s="568"/>
      <c r="EL27" s="568"/>
      <c r="EM27" s="568"/>
      <c r="EN27" s="568"/>
      <c r="EO27" s="568"/>
      <c r="EP27" s="568"/>
      <c r="EQ27" s="568"/>
      <c r="ER27" s="568"/>
      <c r="ES27" s="568"/>
      <c r="ET27" s="568"/>
      <c r="EU27" s="568"/>
      <c r="EV27" s="568"/>
      <c r="EW27" s="568"/>
      <c r="EX27" s="568"/>
      <c r="EY27" s="568"/>
      <c r="EZ27" s="568"/>
      <c r="FA27" s="568"/>
      <c r="FB27" s="568"/>
      <c r="FC27" s="568"/>
      <c r="FD27" s="568"/>
      <c r="FE27" s="568"/>
      <c r="FF27" s="568"/>
      <c r="FG27" s="568"/>
      <c r="FH27" s="568"/>
      <c r="FI27" s="568"/>
      <c r="FJ27" s="568"/>
      <c r="FK27" s="568"/>
      <c r="FL27" s="568"/>
      <c r="FM27" s="568"/>
      <c r="FN27" s="568"/>
      <c r="FO27" s="568"/>
      <c r="FP27" s="568"/>
      <c r="FQ27" s="568"/>
      <c r="FR27" s="568"/>
      <c r="FS27" s="568"/>
      <c r="FT27" s="568"/>
      <c r="FU27" s="568"/>
      <c r="FV27" s="568"/>
      <c r="FW27" s="568"/>
      <c r="FX27" s="568"/>
      <c r="FY27" s="568"/>
      <c r="FZ27" s="568"/>
      <c r="GA27" s="568"/>
      <c r="GB27" s="568"/>
      <c r="GC27" s="568"/>
      <c r="GD27" s="568"/>
      <c r="GE27" s="568"/>
      <c r="GF27" s="568"/>
      <c r="GG27" s="568"/>
      <c r="GH27" s="568"/>
      <c r="GI27" s="568"/>
      <c r="GJ27" s="568"/>
      <c r="GK27" s="568"/>
      <c r="GL27" s="568"/>
      <c r="GM27" s="568"/>
      <c r="GN27" s="568"/>
      <c r="GO27" s="568"/>
      <c r="GP27" s="568"/>
      <c r="GQ27" s="568"/>
      <c r="GR27" s="568"/>
      <c r="GS27" s="568"/>
      <c r="GT27" s="568"/>
      <c r="GU27" s="568"/>
      <c r="GV27" s="568"/>
      <c r="GW27" s="568"/>
      <c r="GX27" s="568"/>
      <c r="GY27" s="568"/>
      <c r="GZ27" s="568"/>
      <c r="HA27" s="568"/>
      <c r="HB27" s="568"/>
      <c r="HC27" s="568"/>
      <c r="HD27" s="568"/>
      <c r="HE27" s="568"/>
      <c r="HF27" s="568"/>
      <c r="HG27" s="568"/>
      <c r="HH27" s="568"/>
      <c r="HI27" s="568"/>
      <c r="HJ27" s="568"/>
      <c r="HK27" s="568"/>
      <c r="HL27" s="568"/>
      <c r="HM27" s="568"/>
      <c r="HN27" s="568"/>
      <c r="HO27" s="568"/>
      <c r="HP27" s="568"/>
      <c r="HQ27" s="568"/>
      <c r="HR27" s="568"/>
      <c r="HS27" s="568"/>
      <c r="HT27" s="568"/>
    </row>
    <row r="28" spans="1:228" ht="102.6" customHeight="1">
      <c r="A28" s="590">
        <v>5</v>
      </c>
      <c r="B28" s="623">
        <v>57</v>
      </c>
      <c r="C28" s="627" t="s">
        <v>20</v>
      </c>
      <c r="D28" s="636" t="s">
        <v>477</v>
      </c>
      <c r="E28" s="637" t="s">
        <v>478</v>
      </c>
      <c r="F28" s="622">
        <v>247</v>
      </c>
      <c r="G28" s="622" t="s">
        <v>487</v>
      </c>
      <c r="H28" s="635">
        <v>23999983.699999999</v>
      </c>
      <c r="I28" s="635">
        <v>10462776.605166666</v>
      </c>
      <c r="J28" s="627" t="s">
        <v>11</v>
      </c>
      <c r="K28" s="626">
        <v>46081</v>
      </c>
      <c r="L28" s="626">
        <v>46142</v>
      </c>
      <c r="M28" s="622"/>
      <c r="N28" s="622"/>
      <c r="O28" s="622"/>
      <c r="P28" s="622" t="s">
        <v>1300</v>
      </c>
      <c r="Q28" s="669" t="s">
        <v>1308</v>
      </c>
    </row>
    <row r="29" spans="1:228" ht="113.45" customHeight="1">
      <c r="A29" s="590">
        <v>7</v>
      </c>
      <c r="B29" s="623">
        <v>58</v>
      </c>
      <c r="C29" s="627" t="s">
        <v>20</v>
      </c>
      <c r="D29" s="624" t="s">
        <v>479</v>
      </c>
      <c r="E29" s="625" t="s">
        <v>480</v>
      </c>
      <c r="F29" s="622">
        <v>62</v>
      </c>
      <c r="G29" s="622" t="s">
        <v>487</v>
      </c>
      <c r="H29" s="635">
        <v>3113601</v>
      </c>
      <c r="I29" s="635">
        <v>864889.16666666663</v>
      </c>
      <c r="J29" s="622" t="s">
        <v>11</v>
      </c>
      <c r="K29" s="626">
        <v>46234</v>
      </c>
      <c r="L29" s="626">
        <v>46295</v>
      </c>
      <c r="M29" s="622"/>
      <c r="N29" s="622"/>
      <c r="O29" s="622"/>
      <c r="P29" s="622" t="s">
        <v>1302</v>
      </c>
      <c r="Q29" s="669" t="s">
        <v>1309</v>
      </c>
    </row>
    <row r="30" spans="1:228" ht="94.9" customHeight="1">
      <c r="A30" s="590">
        <v>9</v>
      </c>
      <c r="B30" s="623">
        <v>59</v>
      </c>
      <c r="C30" s="627" t="s">
        <v>20</v>
      </c>
      <c r="D30" s="636" t="s">
        <v>481</v>
      </c>
      <c r="E30" s="637" t="s">
        <v>480</v>
      </c>
      <c r="F30" s="642">
        <v>43</v>
      </c>
      <c r="G30" s="622" t="s">
        <v>487</v>
      </c>
      <c r="H30" s="571">
        <v>2359329</v>
      </c>
      <c r="I30" s="571">
        <v>83222.31180000001</v>
      </c>
      <c r="J30" s="622" t="s">
        <v>11</v>
      </c>
      <c r="K30" s="626">
        <v>46326</v>
      </c>
      <c r="L30" s="626">
        <v>46387</v>
      </c>
      <c r="M30" s="643"/>
      <c r="N30" s="643"/>
      <c r="O30" s="622"/>
      <c r="P30" s="622" t="s">
        <v>1302</v>
      </c>
      <c r="Q30" s="669" t="s">
        <v>1309</v>
      </c>
    </row>
    <row r="31" spans="1:228" ht="114" customHeight="1">
      <c r="A31" s="590">
        <v>10</v>
      </c>
      <c r="B31" s="623">
        <v>60</v>
      </c>
      <c r="C31" s="627" t="s">
        <v>20</v>
      </c>
      <c r="D31" s="636" t="s">
        <v>483</v>
      </c>
      <c r="E31" s="637" t="s">
        <v>480</v>
      </c>
      <c r="F31" s="642">
        <v>43</v>
      </c>
      <c r="G31" s="622" t="s">
        <v>487</v>
      </c>
      <c r="H31" s="571">
        <v>2296111</v>
      </c>
      <c r="I31" s="571">
        <v>2270161.4790000003</v>
      </c>
      <c r="J31" s="622" t="s">
        <v>11</v>
      </c>
      <c r="K31" s="626">
        <v>46295</v>
      </c>
      <c r="L31" s="626">
        <v>46387</v>
      </c>
      <c r="M31" s="643"/>
      <c r="N31" s="643"/>
      <c r="O31" s="622"/>
      <c r="P31" s="622" t="s">
        <v>1302</v>
      </c>
      <c r="Q31" s="669" t="s">
        <v>1309</v>
      </c>
    </row>
    <row r="32" spans="1:228" ht="114" customHeight="1">
      <c r="A32" s="590">
        <v>11</v>
      </c>
      <c r="B32" s="623">
        <v>61</v>
      </c>
      <c r="C32" s="627" t="s">
        <v>20</v>
      </c>
      <c r="D32" s="636" t="s">
        <v>485</v>
      </c>
      <c r="E32" s="637" t="s">
        <v>480</v>
      </c>
      <c r="F32" s="622">
        <v>236</v>
      </c>
      <c r="G32" s="622" t="s">
        <v>487</v>
      </c>
      <c r="H32" s="635">
        <v>19147949.16</v>
      </c>
      <c r="I32" s="635">
        <v>14155806.937499998</v>
      </c>
      <c r="J32" s="627" t="s">
        <v>11</v>
      </c>
      <c r="K32" s="626">
        <v>46234</v>
      </c>
      <c r="L32" s="626">
        <v>46295</v>
      </c>
      <c r="M32" s="622"/>
      <c r="N32" s="622"/>
      <c r="O32" s="622"/>
      <c r="P32" s="622" t="s">
        <v>1302</v>
      </c>
      <c r="Q32" s="669" t="s">
        <v>1310</v>
      </c>
    </row>
    <row r="33" spans="1:228" ht="91.15" customHeight="1">
      <c r="A33" s="590">
        <v>13</v>
      </c>
      <c r="B33" s="623">
        <v>62</v>
      </c>
      <c r="C33" s="627" t="s">
        <v>20</v>
      </c>
      <c r="D33" s="624" t="s">
        <v>880</v>
      </c>
      <c r="E33" s="637" t="s">
        <v>486</v>
      </c>
      <c r="F33" s="622">
        <v>28</v>
      </c>
      <c r="G33" s="622" t="s">
        <v>487</v>
      </c>
      <c r="H33" s="635">
        <v>3291886</v>
      </c>
      <c r="I33" s="635">
        <v>2871257.9228666667</v>
      </c>
      <c r="J33" s="627" t="s">
        <v>11</v>
      </c>
      <c r="K33" s="626">
        <v>46022</v>
      </c>
      <c r="L33" s="626">
        <v>46081</v>
      </c>
      <c r="M33" s="622"/>
      <c r="N33" s="622"/>
      <c r="O33" s="622"/>
      <c r="P33" s="622" t="s">
        <v>1302</v>
      </c>
      <c r="Q33" s="669" t="s">
        <v>1311</v>
      </c>
    </row>
    <row r="34" spans="1:228" s="569" customFormat="1" ht="111.6" customHeight="1">
      <c r="A34" s="589">
        <v>14</v>
      </c>
      <c r="B34" s="623">
        <v>63</v>
      </c>
      <c r="C34" s="622" t="s">
        <v>20</v>
      </c>
      <c r="D34" s="624" t="s">
        <v>488</v>
      </c>
      <c r="E34" s="625" t="s">
        <v>489</v>
      </c>
      <c r="F34" s="622" t="s">
        <v>490</v>
      </c>
      <c r="G34" s="622" t="s">
        <v>185</v>
      </c>
      <c r="H34" s="635">
        <v>119331</v>
      </c>
      <c r="I34" s="635">
        <v>39496.199999999997</v>
      </c>
      <c r="J34" s="622" t="s">
        <v>11</v>
      </c>
      <c r="K34" s="626">
        <v>46173</v>
      </c>
      <c r="L34" s="626">
        <v>46356</v>
      </c>
      <c r="M34" s="622"/>
      <c r="N34" s="627"/>
      <c r="O34" s="622"/>
      <c r="P34" s="622" t="s">
        <v>1302</v>
      </c>
      <c r="Q34" s="669" t="s">
        <v>1303</v>
      </c>
      <c r="R34" s="568"/>
      <c r="S34" s="568"/>
      <c r="T34" s="568"/>
      <c r="U34" s="568"/>
      <c r="V34" s="568"/>
      <c r="W34" s="568"/>
      <c r="X34" s="568"/>
      <c r="Y34" s="568"/>
      <c r="Z34" s="568"/>
      <c r="AA34" s="568"/>
      <c r="AB34" s="568"/>
      <c r="AC34" s="568"/>
      <c r="AD34" s="568"/>
      <c r="AE34" s="568"/>
      <c r="AF34" s="568"/>
      <c r="AG34" s="568"/>
      <c r="AH34" s="568"/>
      <c r="AI34" s="568"/>
      <c r="AJ34" s="568"/>
      <c r="AK34" s="568"/>
      <c r="AL34" s="568"/>
      <c r="AM34" s="568"/>
      <c r="AN34" s="568"/>
      <c r="AO34" s="568"/>
      <c r="AP34" s="568"/>
      <c r="AQ34" s="568"/>
      <c r="AR34" s="568"/>
      <c r="AS34" s="568"/>
      <c r="AT34" s="568"/>
      <c r="AU34" s="568"/>
      <c r="AV34" s="568"/>
      <c r="AW34" s="568"/>
      <c r="AX34" s="568"/>
      <c r="AY34" s="568"/>
      <c r="AZ34" s="568"/>
      <c r="BA34" s="568"/>
      <c r="BB34" s="568"/>
      <c r="BC34" s="568"/>
      <c r="BD34" s="568"/>
      <c r="BE34" s="568"/>
      <c r="BF34" s="568"/>
      <c r="BG34" s="568"/>
      <c r="BH34" s="568"/>
      <c r="BI34" s="568"/>
      <c r="BJ34" s="568"/>
      <c r="BK34" s="568"/>
      <c r="BL34" s="568"/>
      <c r="BM34" s="568"/>
      <c r="BN34" s="568"/>
      <c r="BO34" s="568"/>
      <c r="BP34" s="568"/>
      <c r="BQ34" s="568"/>
      <c r="BR34" s="568"/>
      <c r="BS34" s="568"/>
      <c r="BT34" s="568"/>
      <c r="BU34" s="568"/>
      <c r="BV34" s="568"/>
      <c r="BW34" s="568"/>
      <c r="BX34" s="568"/>
      <c r="BY34" s="568"/>
      <c r="BZ34" s="568"/>
      <c r="CA34" s="568"/>
      <c r="CB34" s="568"/>
      <c r="CC34" s="568"/>
      <c r="CD34" s="568"/>
      <c r="CE34" s="568"/>
      <c r="CF34" s="568"/>
      <c r="CG34" s="568"/>
      <c r="CH34" s="568"/>
      <c r="CI34" s="568"/>
      <c r="CJ34" s="568"/>
      <c r="CK34" s="568"/>
      <c r="CL34" s="568"/>
      <c r="CM34" s="568"/>
      <c r="CN34" s="568"/>
      <c r="CO34" s="568"/>
      <c r="CP34" s="568"/>
      <c r="CQ34" s="568"/>
      <c r="CR34" s="568"/>
      <c r="CS34" s="568"/>
      <c r="CT34" s="568"/>
      <c r="CU34" s="568"/>
      <c r="CV34" s="568"/>
      <c r="CW34" s="568"/>
      <c r="CX34" s="568"/>
      <c r="CY34" s="568"/>
      <c r="CZ34" s="568"/>
      <c r="DA34" s="568"/>
      <c r="DB34" s="568"/>
      <c r="DC34" s="568"/>
      <c r="DD34" s="568"/>
      <c r="DE34" s="568"/>
      <c r="DF34" s="568"/>
      <c r="DG34" s="568"/>
      <c r="DH34" s="568"/>
      <c r="DI34" s="568"/>
      <c r="DJ34" s="568"/>
      <c r="DK34" s="568"/>
      <c r="DL34" s="568"/>
      <c r="DM34" s="568"/>
      <c r="DN34" s="568"/>
      <c r="DO34" s="568"/>
      <c r="DP34" s="568"/>
      <c r="DQ34" s="568"/>
      <c r="DR34" s="568"/>
      <c r="DS34" s="568"/>
      <c r="DT34" s="568"/>
      <c r="DU34" s="568"/>
      <c r="DV34" s="568"/>
      <c r="DW34" s="568"/>
      <c r="DX34" s="568"/>
      <c r="DY34" s="568"/>
      <c r="DZ34" s="568"/>
      <c r="EA34" s="568"/>
      <c r="EB34" s="568"/>
      <c r="EC34" s="568"/>
      <c r="ED34" s="568"/>
      <c r="EE34" s="568"/>
      <c r="EF34" s="568"/>
      <c r="EG34" s="568"/>
      <c r="EH34" s="568"/>
      <c r="EI34" s="568"/>
      <c r="EJ34" s="568"/>
      <c r="EK34" s="568"/>
      <c r="EL34" s="568"/>
      <c r="EM34" s="568"/>
      <c r="EN34" s="568"/>
      <c r="EO34" s="568"/>
      <c r="EP34" s="568"/>
      <c r="EQ34" s="568"/>
      <c r="ER34" s="568"/>
      <c r="ES34" s="568"/>
      <c r="ET34" s="568"/>
      <c r="EU34" s="568"/>
      <c r="EV34" s="568"/>
      <c r="EW34" s="568"/>
      <c r="EX34" s="568"/>
      <c r="EY34" s="568"/>
      <c r="EZ34" s="568"/>
      <c r="FA34" s="568"/>
      <c r="FB34" s="568"/>
      <c r="FC34" s="568"/>
      <c r="FD34" s="568"/>
      <c r="FE34" s="568"/>
      <c r="FF34" s="568"/>
      <c r="FG34" s="568"/>
      <c r="FH34" s="568"/>
      <c r="FI34" s="568"/>
      <c r="FJ34" s="568"/>
      <c r="FK34" s="568"/>
      <c r="FL34" s="568"/>
      <c r="FM34" s="568"/>
      <c r="FN34" s="568"/>
      <c r="FO34" s="568"/>
      <c r="FP34" s="568"/>
      <c r="FQ34" s="568"/>
      <c r="FR34" s="568"/>
      <c r="FS34" s="568"/>
      <c r="FT34" s="568"/>
      <c r="FU34" s="568"/>
      <c r="FV34" s="568"/>
      <c r="FW34" s="568"/>
      <c r="FX34" s="568"/>
      <c r="FY34" s="568"/>
      <c r="FZ34" s="568"/>
      <c r="GA34" s="568"/>
      <c r="GB34" s="568"/>
      <c r="GC34" s="568"/>
      <c r="GD34" s="568"/>
      <c r="GE34" s="568"/>
      <c r="GF34" s="568"/>
      <c r="GG34" s="568"/>
      <c r="GH34" s="568"/>
      <c r="GI34" s="568"/>
      <c r="GJ34" s="568"/>
      <c r="GK34" s="568"/>
      <c r="GL34" s="568"/>
      <c r="GM34" s="568"/>
      <c r="GN34" s="568"/>
      <c r="GO34" s="568"/>
      <c r="GP34" s="568"/>
      <c r="GQ34" s="568"/>
      <c r="GR34" s="568"/>
      <c r="GS34" s="568"/>
      <c r="GT34" s="568"/>
      <c r="GU34" s="568"/>
      <c r="GV34" s="568"/>
      <c r="GW34" s="568"/>
      <c r="GX34" s="568"/>
      <c r="GY34" s="568"/>
      <c r="GZ34" s="568"/>
      <c r="HA34" s="568"/>
      <c r="HB34" s="568"/>
      <c r="HC34" s="568"/>
      <c r="HD34" s="568"/>
      <c r="HE34" s="568"/>
      <c r="HF34" s="568"/>
      <c r="HG34" s="568"/>
      <c r="HH34" s="568"/>
      <c r="HI34" s="568"/>
      <c r="HJ34" s="568"/>
      <c r="HK34" s="568"/>
      <c r="HL34" s="568"/>
      <c r="HM34" s="568"/>
      <c r="HN34" s="568"/>
      <c r="HO34" s="568"/>
      <c r="HP34" s="568"/>
      <c r="HQ34" s="568"/>
      <c r="HR34" s="568"/>
      <c r="HS34" s="568"/>
      <c r="HT34" s="568"/>
    </row>
    <row r="35" spans="1:228" ht="81" customHeight="1">
      <c r="A35" s="590">
        <v>15</v>
      </c>
      <c r="B35" s="623">
        <v>64</v>
      </c>
      <c r="C35" s="627" t="s">
        <v>20</v>
      </c>
      <c r="D35" s="624" t="s">
        <v>492</v>
      </c>
      <c r="E35" s="625" t="s">
        <v>244</v>
      </c>
      <c r="F35" s="622">
        <v>12</v>
      </c>
      <c r="G35" s="622" t="s">
        <v>182</v>
      </c>
      <c r="H35" s="635">
        <v>25585.11</v>
      </c>
      <c r="I35" s="635">
        <v>5398.46</v>
      </c>
      <c r="J35" s="622" t="s">
        <v>11</v>
      </c>
      <c r="K35" s="626">
        <v>46173</v>
      </c>
      <c r="L35" s="626">
        <v>46326</v>
      </c>
      <c r="M35" s="622"/>
      <c r="N35" s="627"/>
      <c r="O35" s="622"/>
      <c r="P35" s="622" t="s">
        <v>1302</v>
      </c>
      <c r="Q35" s="669" t="s">
        <v>1303</v>
      </c>
    </row>
    <row r="36" spans="1:228" s="569" customFormat="1" ht="117.75" customHeight="1">
      <c r="A36" s="589">
        <v>17</v>
      </c>
      <c r="B36" s="623">
        <v>65</v>
      </c>
      <c r="C36" s="622" t="s">
        <v>20</v>
      </c>
      <c r="D36" s="624" t="s">
        <v>493</v>
      </c>
      <c r="E36" s="625" t="s">
        <v>494</v>
      </c>
      <c r="F36" s="622" t="s">
        <v>490</v>
      </c>
      <c r="G36" s="622" t="s">
        <v>185</v>
      </c>
      <c r="H36" s="635">
        <v>20950</v>
      </c>
      <c r="I36" s="635">
        <v>3807.11</v>
      </c>
      <c r="J36" s="622" t="s">
        <v>5</v>
      </c>
      <c r="K36" s="626">
        <v>46203</v>
      </c>
      <c r="L36" s="626">
        <v>46326</v>
      </c>
      <c r="M36" s="643"/>
      <c r="N36" s="643"/>
      <c r="O36" s="622"/>
      <c r="P36" s="622" t="s">
        <v>1302</v>
      </c>
      <c r="Q36" s="669" t="s">
        <v>1303</v>
      </c>
      <c r="R36" s="568"/>
      <c r="S36" s="568"/>
      <c r="T36" s="568"/>
      <c r="U36" s="568"/>
      <c r="V36" s="568"/>
      <c r="W36" s="568"/>
      <c r="X36" s="568"/>
      <c r="Y36" s="568"/>
      <c r="Z36" s="568"/>
      <c r="AA36" s="568"/>
      <c r="AB36" s="568"/>
      <c r="AC36" s="568"/>
      <c r="AD36" s="568"/>
      <c r="AE36" s="568"/>
      <c r="AF36" s="568"/>
      <c r="AG36" s="568"/>
      <c r="AH36" s="568"/>
      <c r="AI36" s="568"/>
      <c r="AJ36" s="568"/>
      <c r="AK36" s="568"/>
      <c r="AL36" s="568"/>
      <c r="AM36" s="568"/>
      <c r="AN36" s="568"/>
      <c r="AO36" s="568"/>
      <c r="AP36" s="568"/>
      <c r="AQ36" s="568"/>
      <c r="AR36" s="568"/>
      <c r="AS36" s="568"/>
      <c r="AT36" s="568"/>
      <c r="AU36" s="568"/>
      <c r="AV36" s="568"/>
      <c r="AW36" s="568"/>
      <c r="AX36" s="568"/>
      <c r="AY36" s="568"/>
      <c r="AZ36" s="568"/>
      <c r="BA36" s="568"/>
      <c r="BB36" s="568"/>
      <c r="BC36" s="568"/>
      <c r="BD36" s="568"/>
      <c r="BE36" s="568"/>
      <c r="BF36" s="568"/>
      <c r="BG36" s="568"/>
      <c r="BH36" s="568"/>
      <c r="BI36" s="568"/>
      <c r="BJ36" s="568"/>
      <c r="BK36" s="568"/>
      <c r="BL36" s="568"/>
      <c r="BM36" s="568"/>
      <c r="BN36" s="568"/>
      <c r="BO36" s="568"/>
      <c r="BP36" s="568"/>
      <c r="BQ36" s="568"/>
      <c r="BR36" s="568"/>
      <c r="BS36" s="568"/>
      <c r="BT36" s="568"/>
      <c r="BU36" s="568"/>
      <c r="BV36" s="568"/>
      <c r="BW36" s="568"/>
      <c r="BX36" s="568"/>
      <c r="BY36" s="568"/>
      <c r="BZ36" s="568"/>
      <c r="CA36" s="568"/>
      <c r="CB36" s="568"/>
      <c r="CC36" s="568"/>
      <c r="CD36" s="568"/>
      <c r="CE36" s="568"/>
      <c r="CF36" s="568"/>
      <c r="CG36" s="568"/>
      <c r="CH36" s="568"/>
      <c r="CI36" s="568"/>
      <c r="CJ36" s="568"/>
      <c r="CK36" s="568"/>
      <c r="CL36" s="568"/>
      <c r="CM36" s="568"/>
      <c r="CN36" s="568"/>
      <c r="CO36" s="568"/>
      <c r="CP36" s="568"/>
      <c r="CQ36" s="568"/>
      <c r="CR36" s="568"/>
      <c r="CS36" s="568"/>
      <c r="CT36" s="568"/>
      <c r="CU36" s="568"/>
      <c r="CV36" s="568"/>
      <c r="CW36" s="568"/>
      <c r="CX36" s="568"/>
      <c r="CY36" s="568"/>
      <c r="CZ36" s="568"/>
      <c r="DA36" s="568"/>
      <c r="DB36" s="568"/>
      <c r="DC36" s="568"/>
      <c r="DD36" s="568"/>
      <c r="DE36" s="568"/>
      <c r="DF36" s="568"/>
      <c r="DG36" s="568"/>
      <c r="DH36" s="568"/>
      <c r="DI36" s="568"/>
      <c r="DJ36" s="568"/>
      <c r="DK36" s="568"/>
      <c r="DL36" s="568"/>
      <c r="DM36" s="568"/>
      <c r="DN36" s="568"/>
      <c r="DO36" s="568"/>
      <c r="DP36" s="568"/>
      <c r="DQ36" s="568"/>
      <c r="DR36" s="568"/>
      <c r="DS36" s="568"/>
      <c r="DT36" s="568"/>
      <c r="DU36" s="568"/>
      <c r="DV36" s="568"/>
      <c r="DW36" s="568"/>
      <c r="DX36" s="568"/>
      <c r="DY36" s="568"/>
      <c r="DZ36" s="568"/>
      <c r="EA36" s="568"/>
      <c r="EB36" s="568"/>
      <c r="EC36" s="568"/>
      <c r="ED36" s="568"/>
      <c r="EE36" s="568"/>
      <c r="EF36" s="568"/>
      <c r="EG36" s="568"/>
      <c r="EH36" s="568"/>
      <c r="EI36" s="568"/>
      <c r="EJ36" s="568"/>
      <c r="EK36" s="568"/>
      <c r="EL36" s="568"/>
      <c r="EM36" s="568"/>
      <c r="EN36" s="568"/>
      <c r="EO36" s="568"/>
      <c r="EP36" s="568"/>
      <c r="EQ36" s="568"/>
      <c r="ER36" s="568"/>
      <c r="ES36" s="568"/>
      <c r="ET36" s="568"/>
      <c r="EU36" s="568"/>
      <c r="EV36" s="568"/>
      <c r="EW36" s="568"/>
      <c r="EX36" s="568"/>
      <c r="EY36" s="568"/>
      <c r="EZ36" s="568"/>
      <c r="FA36" s="568"/>
      <c r="FB36" s="568"/>
      <c r="FC36" s="568"/>
      <c r="FD36" s="568"/>
      <c r="FE36" s="568"/>
      <c r="FF36" s="568"/>
      <c r="FG36" s="568"/>
      <c r="FH36" s="568"/>
      <c r="FI36" s="568"/>
      <c r="FJ36" s="568"/>
      <c r="FK36" s="568"/>
      <c r="FL36" s="568"/>
      <c r="FM36" s="568"/>
      <c r="FN36" s="568"/>
      <c r="FO36" s="568"/>
      <c r="FP36" s="568"/>
      <c r="FQ36" s="568"/>
      <c r="FR36" s="568"/>
      <c r="FS36" s="568"/>
      <c r="FT36" s="568"/>
      <c r="FU36" s="568"/>
      <c r="FV36" s="568"/>
      <c r="FW36" s="568"/>
      <c r="FX36" s="568"/>
      <c r="FY36" s="568"/>
      <c r="FZ36" s="568"/>
      <c r="GA36" s="568"/>
      <c r="GB36" s="568"/>
      <c r="GC36" s="568"/>
      <c r="GD36" s="568"/>
      <c r="GE36" s="568"/>
      <c r="GF36" s="568"/>
      <c r="GG36" s="568"/>
      <c r="GH36" s="568"/>
      <c r="GI36" s="568"/>
      <c r="GJ36" s="568"/>
      <c r="GK36" s="568"/>
      <c r="GL36" s="568"/>
      <c r="GM36" s="568"/>
      <c r="GN36" s="568"/>
      <c r="GO36" s="568"/>
      <c r="GP36" s="568"/>
      <c r="GQ36" s="568"/>
      <c r="GR36" s="568"/>
      <c r="GS36" s="568"/>
      <c r="GT36" s="568"/>
      <c r="GU36" s="568"/>
      <c r="GV36" s="568"/>
      <c r="GW36" s="568"/>
      <c r="GX36" s="568"/>
      <c r="GY36" s="568"/>
      <c r="GZ36" s="568"/>
      <c r="HA36" s="568"/>
      <c r="HB36" s="568"/>
      <c r="HC36" s="568"/>
      <c r="HD36" s="568"/>
      <c r="HE36" s="568"/>
      <c r="HF36" s="568"/>
      <c r="HG36" s="568"/>
      <c r="HH36" s="568"/>
      <c r="HI36" s="568"/>
      <c r="HJ36" s="568"/>
      <c r="HK36" s="568"/>
      <c r="HL36" s="568"/>
      <c r="HM36" s="568"/>
      <c r="HN36" s="568"/>
      <c r="HO36" s="568"/>
      <c r="HP36" s="568"/>
      <c r="HQ36" s="568"/>
      <c r="HR36" s="568"/>
      <c r="HS36" s="568"/>
      <c r="HT36" s="568"/>
    </row>
    <row r="37" spans="1:228" s="569" customFormat="1" ht="125.45" customHeight="1">
      <c r="A37" s="589">
        <v>18</v>
      </c>
      <c r="B37" s="623">
        <v>66</v>
      </c>
      <c r="C37" s="622" t="s">
        <v>20</v>
      </c>
      <c r="D37" s="624" t="s">
        <v>1527</v>
      </c>
      <c r="E37" s="625" t="s">
        <v>1526</v>
      </c>
      <c r="F37" s="622" t="s">
        <v>490</v>
      </c>
      <c r="G37" s="622" t="s">
        <v>185</v>
      </c>
      <c r="H37" s="635">
        <v>20413</v>
      </c>
      <c r="I37" s="635">
        <v>3290.12</v>
      </c>
      <c r="J37" s="622" t="s">
        <v>5</v>
      </c>
      <c r="K37" s="626">
        <v>46234</v>
      </c>
      <c r="L37" s="626">
        <v>46356</v>
      </c>
      <c r="M37" s="622"/>
      <c r="N37" s="622"/>
      <c r="O37" s="622"/>
      <c r="P37" s="622" t="s">
        <v>1302</v>
      </c>
      <c r="Q37" s="669" t="s">
        <v>1303</v>
      </c>
      <c r="R37" s="568"/>
      <c r="S37" s="568"/>
      <c r="T37" s="568"/>
      <c r="U37" s="568"/>
      <c r="V37" s="568"/>
      <c r="W37" s="568"/>
      <c r="X37" s="568"/>
      <c r="Y37" s="568"/>
      <c r="Z37" s="568"/>
      <c r="AA37" s="568"/>
      <c r="AB37" s="568"/>
      <c r="AC37" s="568"/>
      <c r="AD37" s="568"/>
      <c r="AE37" s="568"/>
      <c r="AF37" s="568"/>
      <c r="AG37" s="568"/>
      <c r="AH37" s="568"/>
      <c r="AI37" s="568"/>
      <c r="AJ37" s="568"/>
      <c r="AK37" s="568"/>
      <c r="AL37" s="568"/>
      <c r="AM37" s="568"/>
      <c r="AN37" s="568"/>
      <c r="AO37" s="568"/>
      <c r="AP37" s="568"/>
      <c r="AQ37" s="568"/>
      <c r="AR37" s="568"/>
      <c r="AS37" s="568"/>
      <c r="AT37" s="568"/>
      <c r="AU37" s="568"/>
      <c r="AV37" s="568"/>
      <c r="AW37" s="568"/>
      <c r="AX37" s="568"/>
      <c r="AY37" s="568"/>
      <c r="AZ37" s="568"/>
      <c r="BA37" s="568"/>
      <c r="BB37" s="568"/>
      <c r="BC37" s="568"/>
      <c r="BD37" s="568"/>
      <c r="BE37" s="568"/>
      <c r="BF37" s="568"/>
      <c r="BG37" s="568"/>
      <c r="BH37" s="568"/>
      <c r="BI37" s="568"/>
      <c r="BJ37" s="568"/>
      <c r="BK37" s="568"/>
      <c r="BL37" s="568"/>
      <c r="BM37" s="568"/>
      <c r="BN37" s="568"/>
      <c r="BO37" s="568"/>
      <c r="BP37" s="568"/>
      <c r="BQ37" s="568"/>
      <c r="BR37" s="568"/>
      <c r="BS37" s="568"/>
      <c r="BT37" s="568"/>
      <c r="BU37" s="568"/>
      <c r="BV37" s="568"/>
      <c r="BW37" s="568"/>
      <c r="BX37" s="568"/>
      <c r="BY37" s="568"/>
      <c r="BZ37" s="568"/>
      <c r="CA37" s="568"/>
      <c r="CB37" s="568"/>
      <c r="CC37" s="568"/>
      <c r="CD37" s="568"/>
      <c r="CE37" s="568"/>
      <c r="CF37" s="568"/>
      <c r="CG37" s="568"/>
      <c r="CH37" s="568"/>
      <c r="CI37" s="568"/>
      <c r="CJ37" s="568"/>
      <c r="CK37" s="568"/>
      <c r="CL37" s="568"/>
      <c r="CM37" s="568"/>
      <c r="CN37" s="568"/>
      <c r="CO37" s="568"/>
      <c r="CP37" s="568"/>
      <c r="CQ37" s="568"/>
      <c r="CR37" s="568"/>
      <c r="CS37" s="568"/>
      <c r="CT37" s="568"/>
      <c r="CU37" s="568"/>
      <c r="CV37" s="568"/>
      <c r="CW37" s="568"/>
      <c r="CX37" s="568"/>
      <c r="CY37" s="568"/>
      <c r="CZ37" s="568"/>
      <c r="DA37" s="568"/>
      <c r="DB37" s="568"/>
      <c r="DC37" s="568"/>
      <c r="DD37" s="568"/>
      <c r="DE37" s="568"/>
      <c r="DF37" s="568"/>
      <c r="DG37" s="568"/>
      <c r="DH37" s="568"/>
      <c r="DI37" s="568"/>
      <c r="DJ37" s="568"/>
      <c r="DK37" s="568"/>
      <c r="DL37" s="568"/>
      <c r="DM37" s="568"/>
      <c r="DN37" s="568"/>
      <c r="DO37" s="568"/>
      <c r="DP37" s="568"/>
      <c r="DQ37" s="568"/>
      <c r="DR37" s="568"/>
      <c r="DS37" s="568"/>
      <c r="DT37" s="568"/>
      <c r="DU37" s="568"/>
      <c r="DV37" s="568"/>
      <c r="DW37" s="568"/>
      <c r="DX37" s="568"/>
      <c r="DY37" s="568"/>
      <c r="DZ37" s="568"/>
      <c r="EA37" s="568"/>
      <c r="EB37" s="568"/>
      <c r="EC37" s="568"/>
      <c r="ED37" s="568"/>
      <c r="EE37" s="568"/>
      <c r="EF37" s="568"/>
      <c r="EG37" s="568"/>
      <c r="EH37" s="568"/>
      <c r="EI37" s="568"/>
      <c r="EJ37" s="568"/>
      <c r="EK37" s="568"/>
      <c r="EL37" s="568"/>
      <c r="EM37" s="568"/>
      <c r="EN37" s="568"/>
      <c r="EO37" s="568"/>
      <c r="EP37" s="568"/>
      <c r="EQ37" s="568"/>
      <c r="ER37" s="568"/>
      <c r="ES37" s="568"/>
      <c r="ET37" s="568"/>
      <c r="EU37" s="568"/>
      <c r="EV37" s="568"/>
      <c r="EW37" s="568"/>
      <c r="EX37" s="568"/>
      <c r="EY37" s="568"/>
      <c r="EZ37" s="568"/>
      <c r="FA37" s="568"/>
      <c r="FB37" s="568"/>
      <c r="FC37" s="568"/>
      <c r="FD37" s="568"/>
      <c r="FE37" s="568"/>
      <c r="FF37" s="568"/>
      <c r="FG37" s="568"/>
      <c r="FH37" s="568"/>
      <c r="FI37" s="568"/>
      <c r="FJ37" s="568"/>
      <c r="FK37" s="568"/>
      <c r="FL37" s="568"/>
      <c r="FM37" s="568"/>
      <c r="FN37" s="568"/>
      <c r="FO37" s="568"/>
      <c r="FP37" s="568"/>
      <c r="FQ37" s="568"/>
      <c r="FR37" s="568"/>
      <c r="FS37" s="568"/>
      <c r="FT37" s="568"/>
      <c r="FU37" s="568"/>
      <c r="FV37" s="568"/>
      <c r="FW37" s="568"/>
      <c r="FX37" s="568"/>
      <c r="FY37" s="568"/>
      <c r="FZ37" s="568"/>
      <c r="GA37" s="568"/>
      <c r="GB37" s="568"/>
      <c r="GC37" s="568"/>
      <c r="GD37" s="568"/>
      <c r="GE37" s="568"/>
      <c r="GF37" s="568"/>
      <c r="GG37" s="568"/>
      <c r="GH37" s="568"/>
      <c r="GI37" s="568"/>
      <c r="GJ37" s="568"/>
      <c r="GK37" s="568"/>
      <c r="GL37" s="568"/>
      <c r="GM37" s="568"/>
      <c r="GN37" s="568"/>
      <c r="GO37" s="568"/>
      <c r="GP37" s="568"/>
      <c r="GQ37" s="568"/>
      <c r="GR37" s="568"/>
      <c r="GS37" s="568"/>
      <c r="GT37" s="568"/>
      <c r="GU37" s="568"/>
      <c r="GV37" s="568"/>
      <c r="GW37" s="568"/>
      <c r="GX37" s="568"/>
      <c r="GY37" s="568"/>
      <c r="GZ37" s="568"/>
      <c r="HA37" s="568"/>
      <c r="HB37" s="568"/>
      <c r="HC37" s="568"/>
      <c r="HD37" s="568"/>
      <c r="HE37" s="568"/>
      <c r="HF37" s="568"/>
      <c r="HG37" s="568"/>
      <c r="HH37" s="568"/>
      <c r="HI37" s="568"/>
      <c r="HJ37" s="568"/>
      <c r="HK37" s="568"/>
      <c r="HL37" s="568"/>
      <c r="HM37" s="568"/>
      <c r="HN37" s="568"/>
      <c r="HO37" s="568"/>
      <c r="HP37" s="568"/>
      <c r="HQ37" s="568"/>
      <c r="HR37" s="568"/>
      <c r="HS37" s="568"/>
      <c r="HT37" s="568"/>
    </row>
    <row r="38" spans="1:228" s="569" customFormat="1" ht="90.6" customHeight="1">
      <c r="A38" s="589">
        <v>19</v>
      </c>
      <c r="B38" s="623">
        <v>67</v>
      </c>
      <c r="C38" s="622" t="s">
        <v>20</v>
      </c>
      <c r="D38" s="624" t="s">
        <v>497</v>
      </c>
      <c r="E38" s="625" t="s">
        <v>498</v>
      </c>
      <c r="F38" s="622">
        <v>2</v>
      </c>
      <c r="G38" s="622" t="s">
        <v>499</v>
      </c>
      <c r="H38" s="635">
        <v>13319</v>
      </c>
      <c r="I38" s="635">
        <v>13319</v>
      </c>
      <c r="J38" s="622" t="s">
        <v>11</v>
      </c>
      <c r="K38" s="626">
        <v>46234</v>
      </c>
      <c r="L38" s="626">
        <v>46356</v>
      </c>
      <c r="M38" s="643"/>
      <c r="N38" s="643"/>
      <c r="O38" s="622"/>
      <c r="P38" s="622" t="s">
        <v>1302</v>
      </c>
      <c r="Q38" s="669" t="s">
        <v>1303</v>
      </c>
      <c r="R38" s="568"/>
      <c r="S38" s="568"/>
      <c r="T38" s="568"/>
      <c r="U38" s="568"/>
      <c r="V38" s="568"/>
      <c r="W38" s="568"/>
      <c r="X38" s="568"/>
      <c r="Y38" s="568"/>
      <c r="Z38" s="568"/>
      <c r="AA38" s="568"/>
      <c r="AB38" s="568"/>
      <c r="AC38" s="568"/>
      <c r="AD38" s="568"/>
      <c r="AE38" s="568"/>
      <c r="AF38" s="568"/>
      <c r="AG38" s="568"/>
      <c r="AH38" s="568"/>
      <c r="AI38" s="568"/>
      <c r="AJ38" s="568"/>
      <c r="AK38" s="568"/>
      <c r="AL38" s="568"/>
      <c r="AM38" s="568"/>
      <c r="AN38" s="568"/>
      <c r="AO38" s="568"/>
      <c r="AP38" s="568"/>
      <c r="AQ38" s="568"/>
      <c r="AR38" s="568"/>
      <c r="AS38" s="568"/>
      <c r="AT38" s="568"/>
      <c r="AU38" s="568"/>
      <c r="AV38" s="568"/>
      <c r="AW38" s="568"/>
      <c r="AX38" s="568"/>
      <c r="AY38" s="568"/>
      <c r="AZ38" s="568"/>
      <c r="BA38" s="568"/>
      <c r="BB38" s="568"/>
      <c r="BC38" s="568"/>
      <c r="BD38" s="568"/>
      <c r="BE38" s="568"/>
      <c r="BF38" s="568"/>
      <c r="BG38" s="568"/>
      <c r="BH38" s="568"/>
      <c r="BI38" s="568"/>
      <c r="BJ38" s="568"/>
      <c r="BK38" s="568"/>
      <c r="BL38" s="568"/>
      <c r="BM38" s="568"/>
      <c r="BN38" s="568"/>
      <c r="BO38" s="568"/>
      <c r="BP38" s="568"/>
      <c r="BQ38" s="568"/>
      <c r="BR38" s="568"/>
      <c r="BS38" s="568"/>
      <c r="BT38" s="568"/>
      <c r="BU38" s="568"/>
      <c r="BV38" s="568"/>
      <c r="BW38" s="568"/>
      <c r="BX38" s="568"/>
      <c r="BY38" s="568"/>
      <c r="BZ38" s="568"/>
      <c r="CA38" s="568"/>
      <c r="CB38" s="568"/>
      <c r="CC38" s="568"/>
      <c r="CD38" s="568"/>
      <c r="CE38" s="568"/>
      <c r="CF38" s="568"/>
      <c r="CG38" s="568"/>
      <c r="CH38" s="568"/>
      <c r="CI38" s="568"/>
      <c r="CJ38" s="568"/>
      <c r="CK38" s="568"/>
      <c r="CL38" s="568"/>
      <c r="CM38" s="568"/>
      <c r="CN38" s="568"/>
      <c r="CO38" s="568"/>
      <c r="CP38" s="568"/>
      <c r="CQ38" s="568"/>
      <c r="CR38" s="568"/>
      <c r="CS38" s="568"/>
      <c r="CT38" s="568"/>
      <c r="CU38" s="568"/>
      <c r="CV38" s="568"/>
      <c r="CW38" s="568"/>
      <c r="CX38" s="568"/>
      <c r="CY38" s="568"/>
      <c r="CZ38" s="568"/>
      <c r="DA38" s="568"/>
      <c r="DB38" s="568"/>
      <c r="DC38" s="568"/>
      <c r="DD38" s="568"/>
      <c r="DE38" s="568"/>
      <c r="DF38" s="568"/>
      <c r="DG38" s="568"/>
      <c r="DH38" s="568"/>
      <c r="DI38" s="568"/>
      <c r="DJ38" s="568"/>
      <c r="DK38" s="568"/>
      <c r="DL38" s="568"/>
      <c r="DM38" s="568"/>
      <c r="DN38" s="568"/>
      <c r="DO38" s="568"/>
      <c r="DP38" s="568"/>
      <c r="DQ38" s="568"/>
      <c r="DR38" s="568"/>
      <c r="DS38" s="568"/>
      <c r="DT38" s="568"/>
      <c r="DU38" s="568"/>
      <c r="DV38" s="568"/>
      <c r="DW38" s="568"/>
      <c r="DX38" s="568"/>
      <c r="DY38" s="568"/>
      <c r="DZ38" s="568"/>
      <c r="EA38" s="568"/>
      <c r="EB38" s="568"/>
      <c r="EC38" s="568"/>
      <c r="ED38" s="568"/>
      <c r="EE38" s="568"/>
      <c r="EF38" s="568"/>
      <c r="EG38" s="568"/>
      <c r="EH38" s="568"/>
      <c r="EI38" s="568"/>
      <c r="EJ38" s="568"/>
      <c r="EK38" s="568"/>
      <c r="EL38" s="568"/>
      <c r="EM38" s="568"/>
      <c r="EN38" s="568"/>
      <c r="EO38" s="568"/>
      <c r="EP38" s="568"/>
      <c r="EQ38" s="568"/>
      <c r="ER38" s="568"/>
      <c r="ES38" s="568"/>
      <c r="ET38" s="568"/>
      <c r="EU38" s="568"/>
      <c r="EV38" s="568"/>
      <c r="EW38" s="568"/>
      <c r="EX38" s="568"/>
      <c r="EY38" s="568"/>
      <c r="EZ38" s="568"/>
      <c r="FA38" s="568"/>
      <c r="FB38" s="568"/>
      <c r="FC38" s="568"/>
      <c r="FD38" s="568"/>
      <c r="FE38" s="568"/>
      <c r="FF38" s="568"/>
      <c r="FG38" s="568"/>
      <c r="FH38" s="568"/>
      <c r="FI38" s="568"/>
      <c r="FJ38" s="568"/>
      <c r="FK38" s="568"/>
      <c r="FL38" s="568"/>
      <c r="FM38" s="568"/>
      <c r="FN38" s="568"/>
      <c r="FO38" s="568"/>
      <c r="FP38" s="568"/>
      <c r="FQ38" s="568"/>
      <c r="FR38" s="568"/>
      <c r="FS38" s="568"/>
      <c r="FT38" s="568"/>
      <c r="FU38" s="568"/>
      <c r="FV38" s="568"/>
      <c r="FW38" s="568"/>
      <c r="FX38" s="568"/>
      <c r="FY38" s="568"/>
      <c r="FZ38" s="568"/>
      <c r="GA38" s="568"/>
      <c r="GB38" s="568"/>
      <c r="GC38" s="568"/>
      <c r="GD38" s="568"/>
      <c r="GE38" s="568"/>
      <c r="GF38" s="568"/>
      <c r="GG38" s="568"/>
      <c r="GH38" s="568"/>
      <c r="GI38" s="568"/>
      <c r="GJ38" s="568"/>
      <c r="GK38" s="568"/>
      <c r="GL38" s="568"/>
      <c r="GM38" s="568"/>
      <c r="GN38" s="568"/>
      <c r="GO38" s="568"/>
      <c r="GP38" s="568"/>
      <c r="GQ38" s="568"/>
      <c r="GR38" s="568"/>
      <c r="GS38" s="568"/>
      <c r="GT38" s="568"/>
      <c r="GU38" s="568"/>
      <c r="GV38" s="568"/>
      <c r="GW38" s="568"/>
      <c r="GX38" s="568"/>
      <c r="GY38" s="568"/>
      <c r="GZ38" s="568"/>
      <c r="HA38" s="568"/>
      <c r="HB38" s="568"/>
      <c r="HC38" s="568"/>
      <c r="HD38" s="568"/>
      <c r="HE38" s="568"/>
      <c r="HF38" s="568"/>
      <c r="HG38" s="568"/>
      <c r="HH38" s="568"/>
      <c r="HI38" s="568"/>
      <c r="HJ38" s="568"/>
      <c r="HK38" s="568"/>
      <c r="HL38" s="568"/>
      <c r="HM38" s="568"/>
      <c r="HN38" s="568"/>
      <c r="HO38" s="568"/>
      <c r="HP38" s="568"/>
      <c r="HQ38" s="568"/>
      <c r="HR38" s="568"/>
      <c r="HS38" s="568"/>
      <c r="HT38" s="568"/>
    </row>
    <row r="39" spans="1:228" s="569" customFormat="1" ht="97.15" customHeight="1">
      <c r="A39" s="589">
        <v>20</v>
      </c>
      <c r="B39" s="623">
        <v>68</v>
      </c>
      <c r="C39" s="622" t="s">
        <v>20</v>
      </c>
      <c r="D39" s="624" t="s">
        <v>500</v>
      </c>
      <c r="E39" s="625" t="s">
        <v>498</v>
      </c>
      <c r="F39" s="622">
        <v>2</v>
      </c>
      <c r="G39" s="622" t="s">
        <v>501</v>
      </c>
      <c r="H39" s="635">
        <v>43642</v>
      </c>
      <c r="I39" s="635">
        <v>9208.4599999999991</v>
      </c>
      <c r="J39" s="622" t="s">
        <v>11</v>
      </c>
      <c r="K39" s="626">
        <v>46203</v>
      </c>
      <c r="L39" s="626">
        <v>46326</v>
      </c>
      <c r="M39" s="643"/>
      <c r="N39" s="643"/>
      <c r="O39" s="622"/>
      <c r="P39" s="622" t="s">
        <v>1302</v>
      </c>
      <c r="Q39" s="671" t="s">
        <v>1303</v>
      </c>
      <c r="R39" s="568"/>
      <c r="S39" s="568"/>
      <c r="T39" s="568"/>
      <c r="U39" s="568"/>
      <c r="V39" s="568"/>
      <c r="W39" s="568"/>
      <c r="X39" s="568"/>
      <c r="Y39" s="568"/>
      <c r="Z39" s="568"/>
      <c r="AA39" s="568"/>
      <c r="AB39" s="568"/>
      <c r="AC39" s="568"/>
      <c r="AD39" s="568"/>
      <c r="AE39" s="568"/>
      <c r="AF39" s="568"/>
      <c r="AG39" s="568"/>
      <c r="AH39" s="568"/>
      <c r="AI39" s="568"/>
      <c r="AJ39" s="568"/>
      <c r="AK39" s="568"/>
      <c r="AL39" s="568"/>
      <c r="AM39" s="568"/>
      <c r="AN39" s="568"/>
      <c r="AO39" s="568"/>
      <c r="AP39" s="568"/>
      <c r="AQ39" s="568"/>
      <c r="AR39" s="568"/>
      <c r="AS39" s="568"/>
      <c r="AT39" s="568"/>
      <c r="AU39" s="568"/>
      <c r="AV39" s="568"/>
      <c r="AW39" s="568"/>
      <c r="AX39" s="568"/>
      <c r="AY39" s="568"/>
      <c r="AZ39" s="568"/>
      <c r="BA39" s="568"/>
      <c r="BB39" s="568"/>
      <c r="BC39" s="568"/>
      <c r="BD39" s="568"/>
      <c r="BE39" s="568"/>
      <c r="BF39" s="568"/>
      <c r="BG39" s="568"/>
      <c r="BH39" s="568"/>
      <c r="BI39" s="568"/>
      <c r="BJ39" s="568"/>
      <c r="BK39" s="568"/>
      <c r="BL39" s="568"/>
      <c r="BM39" s="568"/>
      <c r="BN39" s="568"/>
      <c r="BO39" s="568"/>
      <c r="BP39" s="568"/>
      <c r="BQ39" s="568"/>
      <c r="BR39" s="568"/>
      <c r="BS39" s="568"/>
      <c r="BT39" s="568"/>
      <c r="BU39" s="568"/>
      <c r="BV39" s="568"/>
      <c r="BW39" s="568"/>
      <c r="BX39" s="568"/>
      <c r="BY39" s="568"/>
      <c r="BZ39" s="568"/>
      <c r="CA39" s="568"/>
      <c r="CB39" s="568"/>
      <c r="CC39" s="568"/>
      <c r="CD39" s="568"/>
      <c r="CE39" s="568"/>
      <c r="CF39" s="568"/>
      <c r="CG39" s="568"/>
      <c r="CH39" s="568"/>
      <c r="CI39" s="568"/>
      <c r="CJ39" s="568"/>
      <c r="CK39" s="568"/>
      <c r="CL39" s="568"/>
      <c r="CM39" s="568"/>
      <c r="CN39" s="568"/>
      <c r="CO39" s="568"/>
      <c r="CP39" s="568"/>
      <c r="CQ39" s="568"/>
      <c r="CR39" s="568"/>
      <c r="CS39" s="568"/>
      <c r="CT39" s="568"/>
      <c r="CU39" s="568"/>
      <c r="CV39" s="568"/>
      <c r="CW39" s="568"/>
      <c r="CX39" s="568"/>
      <c r="CY39" s="568"/>
      <c r="CZ39" s="568"/>
      <c r="DA39" s="568"/>
      <c r="DB39" s="568"/>
      <c r="DC39" s="568"/>
      <c r="DD39" s="568"/>
      <c r="DE39" s="568"/>
      <c r="DF39" s="568"/>
      <c r="DG39" s="568"/>
      <c r="DH39" s="568"/>
      <c r="DI39" s="568"/>
      <c r="DJ39" s="568"/>
      <c r="DK39" s="568"/>
      <c r="DL39" s="568"/>
      <c r="DM39" s="568"/>
      <c r="DN39" s="568"/>
      <c r="DO39" s="568"/>
      <c r="DP39" s="568"/>
      <c r="DQ39" s="568"/>
      <c r="DR39" s="568"/>
      <c r="DS39" s="568"/>
      <c r="DT39" s="568"/>
      <c r="DU39" s="568"/>
      <c r="DV39" s="568"/>
      <c r="DW39" s="568"/>
      <c r="DX39" s="568"/>
      <c r="DY39" s="568"/>
      <c r="DZ39" s="568"/>
      <c r="EA39" s="568"/>
      <c r="EB39" s="568"/>
      <c r="EC39" s="568"/>
      <c r="ED39" s="568"/>
      <c r="EE39" s="568"/>
      <c r="EF39" s="568"/>
      <c r="EG39" s="568"/>
      <c r="EH39" s="568"/>
      <c r="EI39" s="568"/>
      <c r="EJ39" s="568"/>
      <c r="EK39" s="568"/>
      <c r="EL39" s="568"/>
      <c r="EM39" s="568"/>
      <c r="EN39" s="568"/>
      <c r="EO39" s="568"/>
      <c r="EP39" s="568"/>
      <c r="EQ39" s="568"/>
      <c r="ER39" s="568"/>
      <c r="ES39" s="568"/>
      <c r="ET39" s="568"/>
      <c r="EU39" s="568"/>
      <c r="EV39" s="568"/>
      <c r="EW39" s="568"/>
      <c r="EX39" s="568"/>
      <c r="EY39" s="568"/>
      <c r="EZ39" s="568"/>
      <c r="FA39" s="568"/>
      <c r="FB39" s="568"/>
      <c r="FC39" s="568"/>
      <c r="FD39" s="568"/>
      <c r="FE39" s="568"/>
      <c r="FF39" s="568"/>
      <c r="FG39" s="568"/>
      <c r="FH39" s="568"/>
      <c r="FI39" s="568"/>
      <c r="FJ39" s="568"/>
      <c r="FK39" s="568"/>
      <c r="FL39" s="568"/>
      <c r="FM39" s="568"/>
      <c r="FN39" s="568"/>
      <c r="FO39" s="568"/>
      <c r="FP39" s="568"/>
      <c r="FQ39" s="568"/>
      <c r="FR39" s="568"/>
      <c r="FS39" s="568"/>
      <c r="FT39" s="568"/>
      <c r="FU39" s="568"/>
      <c r="FV39" s="568"/>
      <c r="FW39" s="568"/>
      <c r="FX39" s="568"/>
      <c r="FY39" s="568"/>
      <c r="FZ39" s="568"/>
      <c r="GA39" s="568"/>
      <c r="GB39" s="568"/>
      <c r="GC39" s="568"/>
      <c r="GD39" s="568"/>
      <c r="GE39" s="568"/>
      <c r="GF39" s="568"/>
      <c r="GG39" s="568"/>
      <c r="GH39" s="568"/>
      <c r="GI39" s="568"/>
      <c r="GJ39" s="568"/>
      <c r="GK39" s="568"/>
      <c r="GL39" s="568"/>
      <c r="GM39" s="568"/>
      <c r="GN39" s="568"/>
      <c r="GO39" s="568"/>
      <c r="GP39" s="568"/>
      <c r="GQ39" s="568"/>
      <c r="GR39" s="568"/>
      <c r="GS39" s="568"/>
      <c r="GT39" s="568"/>
      <c r="GU39" s="568"/>
      <c r="GV39" s="568"/>
      <c r="GW39" s="568"/>
      <c r="GX39" s="568"/>
      <c r="GY39" s="568"/>
      <c r="GZ39" s="568"/>
      <c r="HA39" s="568"/>
      <c r="HB39" s="568"/>
      <c r="HC39" s="568"/>
      <c r="HD39" s="568"/>
      <c r="HE39" s="568"/>
      <c r="HF39" s="568"/>
      <c r="HG39" s="568"/>
      <c r="HH39" s="568"/>
      <c r="HI39" s="568"/>
      <c r="HJ39" s="568"/>
      <c r="HK39" s="568"/>
      <c r="HL39" s="568"/>
      <c r="HM39" s="568"/>
      <c r="HN39" s="568"/>
      <c r="HO39" s="568"/>
      <c r="HP39" s="568"/>
      <c r="HQ39" s="568"/>
      <c r="HR39" s="568"/>
      <c r="HS39" s="568"/>
      <c r="HT39" s="568"/>
    </row>
    <row r="40" spans="1:228" s="569" customFormat="1" ht="97.9" customHeight="1">
      <c r="A40" s="589">
        <v>21</v>
      </c>
      <c r="B40" s="623">
        <v>69</v>
      </c>
      <c r="C40" s="622" t="s">
        <v>20</v>
      </c>
      <c r="D40" s="624" t="s">
        <v>502</v>
      </c>
      <c r="E40" s="625" t="s">
        <v>239</v>
      </c>
      <c r="F40" s="622">
        <v>2</v>
      </c>
      <c r="G40" s="622" t="s">
        <v>501</v>
      </c>
      <c r="H40" s="635">
        <v>40316</v>
      </c>
      <c r="I40" s="635">
        <v>40316</v>
      </c>
      <c r="J40" s="622" t="s">
        <v>11</v>
      </c>
      <c r="K40" s="626">
        <v>46203</v>
      </c>
      <c r="L40" s="626">
        <v>46326</v>
      </c>
      <c r="M40" s="622"/>
      <c r="N40" s="622"/>
      <c r="O40" s="622"/>
      <c r="P40" s="622" t="s">
        <v>1302</v>
      </c>
      <c r="Q40" s="669" t="s">
        <v>1303</v>
      </c>
      <c r="R40" s="568"/>
      <c r="S40" s="568"/>
      <c r="T40" s="568"/>
      <c r="U40" s="568"/>
      <c r="V40" s="568"/>
      <c r="W40" s="568"/>
      <c r="X40" s="568"/>
      <c r="Y40" s="568"/>
      <c r="Z40" s="568"/>
      <c r="AA40" s="568"/>
      <c r="AB40" s="568"/>
      <c r="AC40" s="568"/>
      <c r="AD40" s="568"/>
      <c r="AE40" s="568"/>
      <c r="AF40" s="568"/>
      <c r="AG40" s="568"/>
      <c r="AH40" s="568"/>
      <c r="AI40" s="568"/>
      <c r="AJ40" s="568"/>
      <c r="AK40" s="568"/>
      <c r="AL40" s="568"/>
      <c r="AM40" s="568"/>
      <c r="AN40" s="568"/>
      <c r="AO40" s="568"/>
      <c r="AP40" s="568"/>
      <c r="AQ40" s="568"/>
      <c r="AR40" s="568"/>
      <c r="AS40" s="568"/>
      <c r="AT40" s="568"/>
      <c r="AU40" s="568"/>
      <c r="AV40" s="568"/>
      <c r="AW40" s="568"/>
      <c r="AX40" s="568"/>
      <c r="AY40" s="568"/>
      <c r="AZ40" s="568"/>
      <c r="BA40" s="568"/>
      <c r="BB40" s="568"/>
      <c r="BC40" s="568"/>
      <c r="BD40" s="568"/>
      <c r="BE40" s="568"/>
      <c r="BF40" s="568"/>
      <c r="BG40" s="568"/>
      <c r="BH40" s="568"/>
      <c r="BI40" s="568"/>
      <c r="BJ40" s="568"/>
      <c r="BK40" s="568"/>
      <c r="BL40" s="568"/>
      <c r="BM40" s="568"/>
      <c r="BN40" s="568"/>
      <c r="BO40" s="568"/>
      <c r="BP40" s="568"/>
      <c r="BQ40" s="568"/>
      <c r="BR40" s="568"/>
      <c r="BS40" s="568"/>
      <c r="BT40" s="568"/>
      <c r="BU40" s="568"/>
      <c r="BV40" s="568"/>
      <c r="BW40" s="568"/>
      <c r="BX40" s="568"/>
      <c r="BY40" s="568"/>
      <c r="BZ40" s="568"/>
      <c r="CA40" s="568"/>
      <c r="CB40" s="568"/>
      <c r="CC40" s="568"/>
      <c r="CD40" s="568"/>
      <c r="CE40" s="568"/>
      <c r="CF40" s="568"/>
      <c r="CG40" s="568"/>
      <c r="CH40" s="568"/>
      <c r="CI40" s="568"/>
      <c r="CJ40" s="568"/>
      <c r="CK40" s="568"/>
      <c r="CL40" s="568"/>
      <c r="CM40" s="568"/>
      <c r="CN40" s="568"/>
      <c r="CO40" s="568"/>
      <c r="CP40" s="568"/>
      <c r="CQ40" s="568"/>
      <c r="CR40" s="568"/>
      <c r="CS40" s="568"/>
      <c r="CT40" s="568"/>
      <c r="CU40" s="568"/>
      <c r="CV40" s="568"/>
      <c r="CW40" s="568"/>
      <c r="CX40" s="568"/>
      <c r="CY40" s="568"/>
      <c r="CZ40" s="568"/>
      <c r="DA40" s="568"/>
      <c r="DB40" s="568"/>
      <c r="DC40" s="568"/>
      <c r="DD40" s="568"/>
      <c r="DE40" s="568"/>
      <c r="DF40" s="568"/>
      <c r="DG40" s="568"/>
      <c r="DH40" s="568"/>
      <c r="DI40" s="568"/>
      <c r="DJ40" s="568"/>
      <c r="DK40" s="568"/>
      <c r="DL40" s="568"/>
      <c r="DM40" s="568"/>
      <c r="DN40" s="568"/>
      <c r="DO40" s="568"/>
      <c r="DP40" s="568"/>
      <c r="DQ40" s="568"/>
      <c r="DR40" s="568"/>
      <c r="DS40" s="568"/>
      <c r="DT40" s="568"/>
      <c r="DU40" s="568"/>
      <c r="DV40" s="568"/>
      <c r="DW40" s="568"/>
      <c r="DX40" s="568"/>
      <c r="DY40" s="568"/>
      <c r="DZ40" s="568"/>
      <c r="EA40" s="568"/>
      <c r="EB40" s="568"/>
      <c r="EC40" s="568"/>
      <c r="ED40" s="568"/>
      <c r="EE40" s="568"/>
      <c r="EF40" s="568"/>
      <c r="EG40" s="568"/>
      <c r="EH40" s="568"/>
      <c r="EI40" s="568"/>
      <c r="EJ40" s="568"/>
      <c r="EK40" s="568"/>
      <c r="EL40" s="568"/>
      <c r="EM40" s="568"/>
      <c r="EN40" s="568"/>
      <c r="EO40" s="568"/>
      <c r="EP40" s="568"/>
      <c r="EQ40" s="568"/>
      <c r="ER40" s="568"/>
      <c r="ES40" s="568"/>
      <c r="ET40" s="568"/>
      <c r="EU40" s="568"/>
      <c r="EV40" s="568"/>
      <c r="EW40" s="568"/>
      <c r="EX40" s="568"/>
      <c r="EY40" s="568"/>
      <c r="EZ40" s="568"/>
      <c r="FA40" s="568"/>
      <c r="FB40" s="568"/>
      <c r="FC40" s="568"/>
      <c r="FD40" s="568"/>
      <c r="FE40" s="568"/>
      <c r="FF40" s="568"/>
      <c r="FG40" s="568"/>
      <c r="FH40" s="568"/>
      <c r="FI40" s="568"/>
      <c r="FJ40" s="568"/>
      <c r="FK40" s="568"/>
      <c r="FL40" s="568"/>
      <c r="FM40" s="568"/>
      <c r="FN40" s="568"/>
      <c r="FO40" s="568"/>
      <c r="FP40" s="568"/>
      <c r="FQ40" s="568"/>
      <c r="FR40" s="568"/>
      <c r="FS40" s="568"/>
      <c r="FT40" s="568"/>
      <c r="FU40" s="568"/>
      <c r="FV40" s="568"/>
      <c r="FW40" s="568"/>
      <c r="FX40" s="568"/>
      <c r="FY40" s="568"/>
      <c r="FZ40" s="568"/>
      <c r="GA40" s="568"/>
      <c r="GB40" s="568"/>
      <c r="GC40" s="568"/>
      <c r="GD40" s="568"/>
      <c r="GE40" s="568"/>
      <c r="GF40" s="568"/>
      <c r="GG40" s="568"/>
      <c r="GH40" s="568"/>
      <c r="GI40" s="568"/>
      <c r="GJ40" s="568"/>
      <c r="GK40" s="568"/>
      <c r="GL40" s="568"/>
      <c r="GM40" s="568"/>
      <c r="GN40" s="568"/>
      <c r="GO40" s="568"/>
      <c r="GP40" s="568"/>
      <c r="GQ40" s="568"/>
      <c r="GR40" s="568"/>
      <c r="GS40" s="568"/>
      <c r="GT40" s="568"/>
      <c r="GU40" s="568"/>
      <c r="GV40" s="568"/>
      <c r="GW40" s="568"/>
      <c r="GX40" s="568"/>
      <c r="GY40" s="568"/>
      <c r="GZ40" s="568"/>
      <c r="HA40" s="568"/>
      <c r="HB40" s="568"/>
      <c r="HC40" s="568"/>
      <c r="HD40" s="568"/>
      <c r="HE40" s="568"/>
      <c r="HF40" s="568"/>
      <c r="HG40" s="568"/>
      <c r="HH40" s="568"/>
      <c r="HI40" s="568"/>
      <c r="HJ40" s="568"/>
      <c r="HK40" s="568"/>
      <c r="HL40" s="568"/>
      <c r="HM40" s="568"/>
      <c r="HN40" s="568"/>
      <c r="HO40" s="568"/>
      <c r="HP40" s="568"/>
      <c r="HQ40" s="568"/>
      <c r="HR40" s="568"/>
      <c r="HS40" s="568"/>
      <c r="HT40" s="568"/>
    </row>
    <row r="41" spans="1:228" s="569" customFormat="1" ht="87.6" customHeight="1">
      <c r="A41" s="589">
        <v>22</v>
      </c>
      <c r="B41" s="623">
        <v>70</v>
      </c>
      <c r="C41" s="622" t="s">
        <v>20</v>
      </c>
      <c r="D41" s="624" t="s">
        <v>503</v>
      </c>
      <c r="E41" s="625" t="s">
        <v>498</v>
      </c>
      <c r="F41" s="622">
        <v>2</v>
      </c>
      <c r="G41" s="622" t="s">
        <v>501</v>
      </c>
      <c r="H41" s="635">
        <v>33261</v>
      </c>
      <c r="I41" s="635">
        <v>5167.05</v>
      </c>
      <c r="J41" s="622" t="s">
        <v>11</v>
      </c>
      <c r="K41" s="626">
        <v>46234</v>
      </c>
      <c r="L41" s="626">
        <v>46356</v>
      </c>
      <c r="M41" s="622"/>
      <c r="N41" s="622"/>
      <c r="O41" s="622"/>
      <c r="P41" s="622" t="s">
        <v>1302</v>
      </c>
      <c r="Q41" s="669" t="s">
        <v>1303</v>
      </c>
      <c r="R41" s="568"/>
      <c r="S41" s="568"/>
      <c r="T41" s="568"/>
      <c r="U41" s="568"/>
      <c r="V41" s="568"/>
      <c r="W41" s="568"/>
      <c r="X41" s="568"/>
      <c r="Y41" s="568"/>
      <c r="Z41" s="568"/>
      <c r="AA41" s="568"/>
      <c r="AB41" s="568"/>
      <c r="AC41" s="568"/>
      <c r="AD41" s="568"/>
      <c r="AE41" s="568"/>
      <c r="AF41" s="568"/>
      <c r="AG41" s="568"/>
      <c r="AH41" s="568"/>
      <c r="AI41" s="568"/>
      <c r="AJ41" s="568"/>
      <c r="AK41" s="568"/>
      <c r="AL41" s="568"/>
      <c r="AM41" s="568"/>
      <c r="AN41" s="568"/>
      <c r="AO41" s="568"/>
      <c r="AP41" s="568"/>
      <c r="AQ41" s="568"/>
      <c r="AR41" s="568"/>
      <c r="AS41" s="568"/>
      <c r="AT41" s="568"/>
      <c r="AU41" s="568"/>
      <c r="AV41" s="568"/>
      <c r="AW41" s="568"/>
      <c r="AX41" s="568"/>
      <c r="AY41" s="568"/>
      <c r="AZ41" s="568"/>
      <c r="BA41" s="568"/>
      <c r="BB41" s="568"/>
      <c r="BC41" s="568"/>
      <c r="BD41" s="568"/>
      <c r="BE41" s="568"/>
      <c r="BF41" s="568"/>
      <c r="BG41" s="568"/>
      <c r="BH41" s="568"/>
      <c r="BI41" s="568"/>
      <c r="BJ41" s="568"/>
      <c r="BK41" s="568"/>
      <c r="BL41" s="568"/>
      <c r="BM41" s="568"/>
      <c r="BN41" s="568"/>
      <c r="BO41" s="568"/>
      <c r="BP41" s="568"/>
      <c r="BQ41" s="568"/>
      <c r="BR41" s="568"/>
      <c r="BS41" s="568"/>
      <c r="BT41" s="568"/>
      <c r="BU41" s="568"/>
      <c r="BV41" s="568"/>
      <c r="BW41" s="568"/>
      <c r="BX41" s="568"/>
      <c r="BY41" s="568"/>
      <c r="BZ41" s="568"/>
      <c r="CA41" s="568"/>
      <c r="CB41" s="568"/>
      <c r="CC41" s="568"/>
      <c r="CD41" s="568"/>
      <c r="CE41" s="568"/>
      <c r="CF41" s="568"/>
      <c r="CG41" s="568"/>
      <c r="CH41" s="568"/>
      <c r="CI41" s="568"/>
      <c r="CJ41" s="568"/>
      <c r="CK41" s="568"/>
      <c r="CL41" s="568"/>
      <c r="CM41" s="568"/>
      <c r="CN41" s="568"/>
      <c r="CO41" s="568"/>
      <c r="CP41" s="568"/>
      <c r="CQ41" s="568"/>
      <c r="CR41" s="568"/>
      <c r="CS41" s="568"/>
      <c r="CT41" s="568"/>
      <c r="CU41" s="568"/>
      <c r="CV41" s="568"/>
      <c r="CW41" s="568"/>
      <c r="CX41" s="568"/>
      <c r="CY41" s="568"/>
      <c r="CZ41" s="568"/>
      <c r="DA41" s="568"/>
      <c r="DB41" s="568"/>
      <c r="DC41" s="568"/>
      <c r="DD41" s="568"/>
      <c r="DE41" s="568"/>
      <c r="DF41" s="568"/>
      <c r="DG41" s="568"/>
      <c r="DH41" s="568"/>
      <c r="DI41" s="568"/>
      <c r="DJ41" s="568"/>
      <c r="DK41" s="568"/>
      <c r="DL41" s="568"/>
      <c r="DM41" s="568"/>
      <c r="DN41" s="568"/>
      <c r="DO41" s="568"/>
      <c r="DP41" s="568"/>
      <c r="DQ41" s="568"/>
      <c r="DR41" s="568"/>
      <c r="DS41" s="568"/>
      <c r="DT41" s="568"/>
      <c r="DU41" s="568"/>
      <c r="DV41" s="568"/>
      <c r="DW41" s="568"/>
      <c r="DX41" s="568"/>
      <c r="DY41" s="568"/>
      <c r="DZ41" s="568"/>
      <c r="EA41" s="568"/>
      <c r="EB41" s="568"/>
      <c r="EC41" s="568"/>
      <c r="ED41" s="568"/>
      <c r="EE41" s="568"/>
      <c r="EF41" s="568"/>
      <c r="EG41" s="568"/>
      <c r="EH41" s="568"/>
      <c r="EI41" s="568"/>
      <c r="EJ41" s="568"/>
      <c r="EK41" s="568"/>
      <c r="EL41" s="568"/>
      <c r="EM41" s="568"/>
      <c r="EN41" s="568"/>
      <c r="EO41" s="568"/>
      <c r="EP41" s="568"/>
      <c r="EQ41" s="568"/>
      <c r="ER41" s="568"/>
      <c r="ES41" s="568"/>
      <c r="ET41" s="568"/>
      <c r="EU41" s="568"/>
      <c r="EV41" s="568"/>
      <c r="EW41" s="568"/>
      <c r="EX41" s="568"/>
      <c r="EY41" s="568"/>
      <c r="EZ41" s="568"/>
      <c r="FA41" s="568"/>
      <c r="FB41" s="568"/>
      <c r="FC41" s="568"/>
      <c r="FD41" s="568"/>
      <c r="FE41" s="568"/>
      <c r="FF41" s="568"/>
      <c r="FG41" s="568"/>
      <c r="FH41" s="568"/>
      <c r="FI41" s="568"/>
      <c r="FJ41" s="568"/>
      <c r="FK41" s="568"/>
      <c r="FL41" s="568"/>
      <c r="FM41" s="568"/>
      <c r="FN41" s="568"/>
      <c r="FO41" s="568"/>
      <c r="FP41" s="568"/>
      <c r="FQ41" s="568"/>
      <c r="FR41" s="568"/>
      <c r="FS41" s="568"/>
      <c r="FT41" s="568"/>
      <c r="FU41" s="568"/>
      <c r="FV41" s="568"/>
      <c r="FW41" s="568"/>
      <c r="FX41" s="568"/>
      <c r="FY41" s="568"/>
      <c r="FZ41" s="568"/>
      <c r="GA41" s="568"/>
      <c r="GB41" s="568"/>
      <c r="GC41" s="568"/>
      <c r="GD41" s="568"/>
      <c r="GE41" s="568"/>
      <c r="GF41" s="568"/>
      <c r="GG41" s="568"/>
      <c r="GH41" s="568"/>
      <c r="GI41" s="568"/>
      <c r="GJ41" s="568"/>
      <c r="GK41" s="568"/>
      <c r="GL41" s="568"/>
      <c r="GM41" s="568"/>
      <c r="GN41" s="568"/>
      <c r="GO41" s="568"/>
      <c r="GP41" s="568"/>
      <c r="GQ41" s="568"/>
      <c r="GR41" s="568"/>
      <c r="GS41" s="568"/>
      <c r="GT41" s="568"/>
      <c r="GU41" s="568"/>
      <c r="GV41" s="568"/>
      <c r="GW41" s="568"/>
      <c r="GX41" s="568"/>
      <c r="GY41" s="568"/>
      <c r="GZ41" s="568"/>
      <c r="HA41" s="568"/>
      <c r="HB41" s="568"/>
      <c r="HC41" s="568"/>
      <c r="HD41" s="568"/>
      <c r="HE41" s="568"/>
      <c r="HF41" s="568"/>
      <c r="HG41" s="568"/>
      <c r="HH41" s="568"/>
      <c r="HI41" s="568"/>
      <c r="HJ41" s="568"/>
      <c r="HK41" s="568"/>
      <c r="HL41" s="568"/>
      <c r="HM41" s="568"/>
      <c r="HN41" s="568"/>
      <c r="HO41" s="568"/>
      <c r="HP41" s="568"/>
      <c r="HQ41" s="568"/>
      <c r="HR41" s="568"/>
      <c r="HS41" s="568"/>
      <c r="HT41" s="568"/>
    </row>
    <row r="42" spans="1:228" ht="180" customHeight="1">
      <c r="A42" s="590">
        <v>23</v>
      </c>
      <c r="B42" s="623">
        <v>71</v>
      </c>
      <c r="C42" s="627" t="s">
        <v>20</v>
      </c>
      <c r="D42" s="636" t="s">
        <v>504</v>
      </c>
      <c r="E42" s="637" t="s">
        <v>237</v>
      </c>
      <c r="F42" s="622">
        <v>18</v>
      </c>
      <c r="G42" s="622" t="s">
        <v>883</v>
      </c>
      <c r="H42" s="635">
        <v>3661643</v>
      </c>
      <c r="I42" s="635">
        <v>0</v>
      </c>
      <c r="J42" s="622" t="s">
        <v>11</v>
      </c>
      <c r="K42" s="626">
        <v>46295</v>
      </c>
      <c r="L42" s="626">
        <v>46387</v>
      </c>
      <c r="M42" s="622"/>
      <c r="N42" s="622"/>
      <c r="O42" s="622"/>
      <c r="P42" s="622" t="s">
        <v>219</v>
      </c>
      <c r="Q42" s="669" t="s">
        <v>1303</v>
      </c>
    </row>
    <row r="43" spans="1:228" ht="182.45" customHeight="1">
      <c r="A43" s="590">
        <v>26</v>
      </c>
      <c r="B43" s="623">
        <v>72</v>
      </c>
      <c r="C43" s="627" t="s">
        <v>20</v>
      </c>
      <c r="D43" s="636" t="s">
        <v>504</v>
      </c>
      <c r="E43" s="637" t="s">
        <v>237</v>
      </c>
      <c r="F43" s="622">
        <v>75</v>
      </c>
      <c r="G43" s="622" t="s">
        <v>883</v>
      </c>
      <c r="H43" s="635">
        <f>7200000+1694674.64+6.24</f>
        <v>8894680.8800000008</v>
      </c>
      <c r="I43" s="635">
        <v>8894680.8800000008</v>
      </c>
      <c r="J43" s="622" t="s">
        <v>11</v>
      </c>
      <c r="K43" s="626">
        <v>45930</v>
      </c>
      <c r="L43" s="626">
        <v>46053</v>
      </c>
      <c r="M43" s="622"/>
      <c r="N43" s="622"/>
      <c r="O43" s="622"/>
      <c r="P43" s="622" t="s">
        <v>219</v>
      </c>
      <c r="Q43" s="669" t="s">
        <v>1303</v>
      </c>
    </row>
    <row r="44" spans="1:228" ht="276.75" customHeight="1">
      <c r="A44" s="589">
        <v>27</v>
      </c>
      <c r="B44" s="623">
        <v>73</v>
      </c>
      <c r="C44" s="627" t="s">
        <v>20</v>
      </c>
      <c r="D44" s="624" t="s">
        <v>1235</v>
      </c>
      <c r="E44" s="637" t="s">
        <v>1296</v>
      </c>
      <c r="F44" s="622">
        <v>4</v>
      </c>
      <c r="G44" s="622" t="s">
        <v>883</v>
      </c>
      <c r="H44" s="635">
        <v>371974.56</v>
      </c>
      <c r="I44" s="635">
        <v>96808.824000000008</v>
      </c>
      <c r="J44" s="622" t="s">
        <v>16</v>
      </c>
      <c r="K44" s="626">
        <v>46234</v>
      </c>
      <c r="L44" s="626">
        <v>46295</v>
      </c>
      <c r="M44" s="622"/>
      <c r="N44" s="622"/>
      <c r="O44" s="622"/>
      <c r="P44" s="622" t="s">
        <v>402</v>
      </c>
      <c r="Q44" s="669" t="s">
        <v>1303</v>
      </c>
    </row>
    <row r="45" spans="1:228" ht="276" customHeight="1">
      <c r="A45" s="589">
        <v>28</v>
      </c>
      <c r="B45" s="623">
        <v>74</v>
      </c>
      <c r="C45" s="627" t="s">
        <v>20</v>
      </c>
      <c r="D45" s="624" t="s">
        <v>1236</v>
      </c>
      <c r="E45" s="637" t="s">
        <v>1296</v>
      </c>
      <c r="F45" s="622">
        <v>6</v>
      </c>
      <c r="G45" s="622" t="s">
        <v>883</v>
      </c>
      <c r="H45" s="635">
        <v>557961.84</v>
      </c>
      <c r="I45" s="635">
        <v>249920.4075</v>
      </c>
      <c r="J45" s="622" t="s">
        <v>16</v>
      </c>
      <c r="K45" s="626">
        <v>46173</v>
      </c>
      <c r="L45" s="626">
        <v>46234</v>
      </c>
      <c r="M45" s="622"/>
      <c r="N45" s="622"/>
      <c r="O45" s="622"/>
      <c r="P45" s="622" t="s">
        <v>402</v>
      </c>
      <c r="Q45" s="669" t="s">
        <v>1303</v>
      </c>
    </row>
    <row r="46" spans="1:228" s="569" customFormat="1" ht="132.6" customHeight="1">
      <c r="A46" s="589">
        <v>29</v>
      </c>
      <c r="B46" s="623">
        <v>75</v>
      </c>
      <c r="C46" s="627" t="s">
        <v>20</v>
      </c>
      <c r="D46" s="624" t="s">
        <v>463</v>
      </c>
      <c r="E46" s="625" t="s">
        <v>464</v>
      </c>
      <c r="F46" s="622">
        <v>1</v>
      </c>
      <c r="G46" s="622" t="s">
        <v>465</v>
      </c>
      <c r="H46" s="640">
        <v>745051.56</v>
      </c>
      <c r="I46" s="644">
        <v>604996.31999999995</v>
      </c>
      <c r="J46" s="622" t="s">
        <v>11</v>
      </c>
      <c r="K46" s="626">
        <v>46173</v>
      </c>
      <c r="L46" s="626">
        <v>46265</v>
      </c>
      <c r="M46" s="622"/>
      <c r="N46" s="622"/>
      <c r="O46" s="622"/>
      <c r="P46" s="622" t="s">
        <v>1302</v>
      </c>
      <c r="Q46" s="669" t="s">
        <v>1306</v>
      </c>
      <c r="R46" s="568"/>
      <c r="S46" s="568"/>
      <c r="T46" s="568"/>
      <c r="U46" s="568"/>
      <c r="V46" s="568"/>
      <c r="W46" s="568"/>
      <c r="X46" s="568"/>
      <c r="Y46" s="568"/>
      <c r="Z46" s="568"/>
      <c r="AA46" s="568"/>
      <c r="AB46" s="568"/>
      <c r="AC46" s="568"/>
      <c r="AD46" s="568"/>
      <c r="AE46" s="568"/>
      <c r="AF46" s="568"/>
      <c r="AG46" s="568"/>
      <c r="AH46" s="568"/>
      <c r="AI46" s="568"/>
      <c r="AJ46" s="568"/>
      <c r="AK46" s="568"/>
      <c r="AL46" s="568"/>
      <c r="AM46" s="568"/>
      <c r="AN46" s="568"/>
      <c r="AO46" s="568"/>
      <c r="AP46" s="568"/>
      <c r="AQ46" s="568"/>
      <c r="AR46" s="568"/>
      <c r="AS46" s="568"/>
      <c r="AT46" s="568"/>
      <c r="AU46" s="568"/>
      <c r="AV46" s="568"/>
      <c r="AW46" s="568"/>
      <c r="AX46" s="568"/>
      <c r="AY46" s="568"/>
      <c r="AZ46" s="568"/>
      <c r="BA46" s="568"/>
      <c r="BB46" s="568"/>
      <c r="BC46" s="568"/>
      <c r="BD46" s="568"/>
      <c r="BE46" s="568"/>
      <c r="BF46" s="568"/>
      <c r="BG46" s="568"/>
      <c r="BH46" s="568"/>
      <c r="BI46" s="568"/>
      <c r="BJ46" s="568"/>
      <c r="BK46" s="568"/>
      <c r="BL46" s="568"/>
      <c r="BM46" s="568"/>
      <c r="BN46" s="568"/>
      <c r="BO46" s="568"/>
      <c r="BP46" s="568"/>
      <c r="BQ46" s="568"/>
      <c r="BR46" s="568"/>
      <c r="BS46" s="568"/>
      <c r="BT46" s="568"/>
      <c r="BU46" s="568"/>
      <c r="BV46" s="568"/>
      <c r="BW46" s="568"/>
      <c r="BX46" s="568"/>
      <c r="BY46" s="568"/>
      <c r="BZ46" s="568"/>
      <c r="CA46" s="568"/>
      <c r="CB46" s="568"/>
      <c r="CC46" s="568"/>
      <c r="CD46" s="568"/>
      <c r="CE46" s="568"/>
      <c r="CF46" s="568"/>
      <c r="CG46" s="568"/>
      <c r="CH46" s="568"/>
      <c r="CI46" s="568"/>
      <c r="CJ46" s="568"/>
      <c r="CK46" s="568"/>
      <c r="CL46" s="568"/>
      <c r="CM46" s="568"/>
      <c r="CN46" s="568"/>
      <c r="CO46" s="568"/>
      <c r="CP46" s="568"/>
      <c r="CQ46" s="568"/>
      <c r="CR46" s="568"/>
      <c r="CS46" s="568"/>
      <c r="CT46" s="568"/>
      <c r="CU46" s="568"/>
      <c r="CV46" s="568"/>
      <c r="CW46" s="568"/>
      <c r="CX46" s="568"/>
      <c r="CY46" s="568"/>
      <c r="CZ46" s="568"/>
      <c r="DA46" s="568"/>
      <c r="DB46" s="568"/>
      <c r="DC46" s="568"/>
      <c r="DD46" s="568"/>
      <c r="DE46" s="568"/>
      <c r="DF46" s="568"/>
      <c r="DG46" s="568"/>
      <c r="DH46" s="568"/>
      <c r="DI46" s="568"/>
      <c r="DJ46" s="568"/>
      <c r="DK46" s="568"/>
      <c r="DL46" s="568"/>
      <c r="DM46" s="568"/>
      <c r="DN46" s="568"/>
      <c r="DO46" s="568"/>
      <c r="DP46" s="568"/>
      <c r="DQ46" s="568"/>
      <c r="DR46" s="568"/>
      <c r="DS46" s="568"/>
      <c r="DT46" s="568"/>
      <c r="DU46" s="568"/>
      <c r="DV46" s="568"/>
      <c r="DW46" s="568"/>
      <c r="DX46" s="568"/>
      <c r="DY46" s="568"/>
      <c r="DZ46" s="568"/>
      <c r="EA46" s="568"/>
      <c r="EB46" s="568"/>
      <c r="EC46" s="568"/>
      <c r="ED46" s="568"/>
      <c r="EE46" s="568"/>
      <c r="EF46" s="568"/>
      <c r="EG46" s="568"/>
      <c r="EH46" s="568"/>
      <c r="EI46" s="568"/>
      <c r="EJ46" s="568"/>
      <c r="EK46" s="568"/>
      <c r="EL46" s="568"/>
      <c r="EM46" s="568"/>
      <c r="EN46" s="568"/>
      <c r="EO46" s="568"/>
      <c r="EP46" s="568"/>
      <c r="EQ46" s="568"/>
      <c r="ER46" s="568"/>
      <c r="ES46" s="568"/>
      <c r="ET46" s="568"/>
      <c r="EU46" s="568"/>
      <c r="EV46" s="568"/>
      <c r="EW46" s="568"/>
      <c r="EX46" s="568"/>
      <c r="EY46" s="568"/>
      <c r="EZ46" s="568"/>
      <c r="FA46" s="568"/>
      <c r="FB46" s="568"/>
      <c r="FC46" s="568"/>
      <c r="FD46" s="568"/>
      <c r="FE46" s="568"/>
      <c r="FF46" s="568"/>
      <c r="FG46" s="568"/>
      <c r="FH46" s="568"/>
      <c r="FI46" s="568"/>
      <c r="FJ46" s="568"/>
      <c r="FK46" s="568"/>
      <c r="FL46" s="568"/>
      <c r="FM46" s="568"/>
      <c r="FN46" s="568"/>
      <c r="FO46" s="568"/>
      <c r="FP46" s="568"/>
      <c r="FQ46" s="568"/>
      <c r="FR46" s="568"/>
      <c r="FS46" s="568"/>
      <c r="FT46" s="568"/>
      <c r="FU46" s="568"/>
      <c r="FV46" s="568"/>
      <c r="FW46" s="568"/>
      <c r="FX46" s="568"/>
      <c r="FY46" s="568"/>
      <c r="FZ46" s="568"/>
      <c r="GA46" s="568"/>
      <c r="GB46" s="568"/>
      <c r="GC46" s="568"/>
      <c r="GD46" s="568"/>
      <c r="GE46" s="568"/>
      <c r="GF46" s="568"/>
      <c r="GG46" s="568"/>
      <c r="GH46" s="568"/>
      <c r="GI46" s="568"/>
      <c r="GJ46" s="568"/>
      <c r="GK46" s="568"/>
      <c r="GL46" s="568"/>
      <c r="GM46" s="568"/>
      <c r="GN46" s="568"/>
      <c r="GO46" s="568"/>
      <c r="GP46" s="568"/>
      <c r="GQ46" s="568"/>
      <c r="GR46" s="568"/>
      <c r="GS46" s="568"/>
      <c r="GT46" s="568"/>
      <c r="GU46" s="568"/>
      <c r="GV46" s="568"/>
      <c r="GW46" s="568"/>
      <c r="GX46" s="568"/>
      <c r="GY46" s="568"/>
      <c r="GZ46" s="568"/>
      <c r="HA46" s="568"/>
      <c r="HB46" s="568"/>
      <c r="HC46" s="568"/>
      <c r="HD46" s="568"/>
      <c r="HE46" s="568"/>
      <c r="HF46" s="568"/>
      <c r="HG46" s="568"/>
      <c r="HH46" s="568"/>
      <c r="HI46" s="568"/>
      <c r="HJ46" s="568"/>
      <c r="HK46" s="568"/>
      <c r="HL46" s="568"/>
      <c r="HM46" s="568"/>
      <c r="HN46" s="568"/>
      <c r="HO46" s="568"/>
      <c r="HP46" s="568"/>
      <c r="HQ46" s="568"/>
      <c r="HR46" s="568"/>
      <c r="HS46" s="568"/>
      <c r="HT46" s="568"/>
    </row>
    <row r="47" spans="1:228" s="569" customFormat="1" ht="144" customHeight="1">
      <c r="A47" s="589">
        <v>1</v>
      </c>
      <c r="B47" s="623">
        <v>76</v>
      </c>
      <c r="C47" s="622" t="s">
        <v>21</v>
      </c>
      <c r="D47" s="624" t="s">
        <v>505</v>
      </c>
      <c r="E47" s="625" t="s">
        <v>506</v>
      </c>
      <c r="F47" s="622">
        <v>12</v>
      </c>
      <c r="G47" s="622" t="s">
        <v>182</v>
      </c>
      <c r="H47" s="634">
        <v>47028</v>
      </c>
      <c r="I47" s="634">
        <v>31352</v>
      </c>
      <c r="J47" s="622" t="s">
        <v>11</v>
      </c>
      <c r="K47" s="626">
        <v>46081</v>
      </c>
      <c r="L47" s="626">
        <v>46142</v>
      </c>
      <c r="M47" s="622"/>
      <c r="N47" s="622"/>
      <c r="O47" s="622"/>
      <c r="P47" s="622" t="s">
        <v>1302</v>
      </c>
      <c r="Q47" s="669" t="s">
        <v>1312</v>
      </c>
      <c r="R47" s="568"/>
      <c r="S47" s="568"/>
      <c r="T47" s="568"/>
      <c r="U47" s="568"/>
      <c r="V47" s="568"/>
      <c r="W47" s="568"/>
      <c r="X47" s="568"/>
      <c r="Y47" s="568"/>
      <c r="Z47" s="568"/>
      <c r="AA47" s="568"/>
      <c r="AB47" s="568"/>
      <c r="AC47" s="568"/>
      <c r="AD47" s="568"/>
      <c r="AE47" s="568"/>
      <c r="AF47" s="568"/>
      <c r="AG47" s="568"/>
      <c r="AH47" s="568"/>
      <c r="AI47" s="568"/>
      <c r="AJ47" s="568"/>
      <c r="AK47" s="568"/>
      <c r="AL47" s="568"/>
      <c r="AM47" s="568"/>
      <c r="AN47" s="568"/>
      <c r="AO47" s="568"/>
      <c r="AP47" s="568"/>
      <c r="AQ47" s="568"/>
      <c r="AR47" s="568"/>
      <c r="AS47" s="568"/>
      <c r="AT47" s="568"/>
      <c r="AU47" s="568"/>
      <c r="AV47" s="568"/>
      <c r="AW47" s="568"/>
      <c r="AX47" s="568"/>
      <c r="AY47" s="568"/>
      <c r="AZ47" s="568"/>
      <c r="BA47" s="568"/>
      <c r="BB47" s="568"/>
      <c r="BC47" s="568"/>
      <c r="BD47" s="568"/>
      <c r="BE47" s="568"/>
      <c r="BF47" s="568"/>
      <c r="BG47" s="568"/>
      <c r="BH47" s="568"/>
      <c r="BI47" s="568"/>
      <c r="BJ47" s="568"/>
      <c r="BK47" s="568"/>
      <c r="BL47" s="568"/>
      <c r="BM47" s="568"/>
      <c r="BN47" s="568"/>
      <c r="BO47" s="568"/>
      <c r="BP47" s="568"/>
      <c r="BQ47" s="568"/>
      <c r="BR47" s="568"/>
      <c r="BS47" s="568"/>
      <c r="BT47" s="568"/>
      <c r="BU47" s="568"/>
      <c r="BV47" s="568"/>
      <c r="BW47" s="568"/>
      <c r="BX47" s="568"/>
      <c r="BY47" s="568"/>
      <c r="BZ47" s="568"/>
      <c r="CA47" s="568"/>
      <c r="CB47" s="568"/>
      <c r="CC47" s="568"/>
      <c r="CD47" s="568"/>
      <c r="CE47" s="568"/>
      <c r="CF47" s="568"/>
      <c r="CG47" s="568"/>
      <c r="CH47" s="568"/>
      <c r="CI47" s="568"/>
      <c r="CJ47" s="568"/>
      <c r="CK47" s="568"/>
      <c r="CL47" s="568"/>
      <c r="CM47" s="568"/>
      <c r="CN47" s="568"/>
      <c r="CO47" s="568"/>
      <c r="CP47" s="568"/>
      <c r="CQ47" s="568"/>
      <c r="CR47" s="568"/>
      <c r="CS47" s="568"/>
      <c r="CT47" s="568"/>
      <c r="CU47" s="568"/>
      <c r="CV47" s="568"/>
      <c r="CW47" s="568"/>
      <c r="CX47" s="568"/>
      <c r="CY47" s="568"/>
      <c r="CZ47" s="568"/>
      <c r="DA47" s="568"/>
      <c r="DB47" s="568"/>
      <c r="DC47" s="568"/>
      <c r="DD47" s="568"/>
      <c r="DE47" s="568"/>
      <c r="DF47" s="568"/>
      <c r="DG47" s="568"/>
      <c r="DH47" s="568"/>
      <c r="DI47" s="568"/>
      <c r="DJ47" s="568"/>
      <c r="DK47" s="568"/>
      <c r="DL47" s="568"/>
      <c r="DM47" s="568"/>
      <c r="DN47" s="568"/>
      <c r="DO47" s="568"/>
      <c r="DP47" s="568"/>
      <c r="DQ47" s="568"/>
      <c r="DR47" s="568"/>
      <c r="DS47" s="568"/>
      <c r="DT47" s="568"/>
      <c r="DU47" s="568"/>
      <c r="DV47" s="568"/>
      <c r="DW47" s="568"/>
      <c r="DX47" s="568"/>
      <c r="DY47" s="568"/>
      <c r="DZ47" s="568"/>
      <c r="EA47" s="568"/>
      <c r="EB47" s="568"/>
      <c r="EC47" s="568"/>
      <c r="ED47" s="568"/>
      <c r="EE47" s="568"/>
      <c r="EF47" s="568"/>
      <c r="EG47" s="568"/>
      <c r="EH47" s="568"/>
      <c r="EI47" s="568"/>
      <c r="EJ47" s="568"/>
      <c r="EK47" s="568"/>
      <c r="EL47" s="568"/>
      <c r="EM47" s="568"/>
      <c r="EN47" s="568"/>
      <c r="EO47" s="568"/>
      <c r="EP47" s="568"/>
      <c r="EQ47" s="568"/>
      <c r="ER47" s="568"/>
      <c r="ES47" s="568"/>
      <c r="ET47" s="568"/>
      <c r="EU47" s="568"/>
      <c r="EV47" s="568"/>
      <c r="EW47" s="568"/>
      <c r="EX47" s="568"/>
      <c r="EY47" s="568"/>
      <c r="EZ47" s="568"/>
      <c r="FA47" s="568"/>
      <c r="FB47" s="568"/>
      <c r="FC47" s="568"/>
      <c r="FD47" s="568"/>
      <c r="FE47" s="568"/>
      <c r="FF47" s="568"/>
      <c r="FG47" s="568"/>
      <c r="FH47" s="568"/>
      <c r="FI47" s="568"/>
      <c r="FJ47" s="568"/>
      <c r="FK47" s="568"/>
      <c r="FL47" s="568"/>
      <c r="FM47" s="568"/>
      <c r="FN47" s="568"/>
      <c r="FO47" s="568"/>
      <c r="FP47" s="568"/>
      <c r="FQ47" s="568"/>
      <c r="FR47" s="568"/>
      <c r="FS47" s="568"/>
      <c r="FT47" s="568"/>
      <c r="FU47" s="568"/>
      <c r="FV47" s="568"/>
      <c r="FW47" s="568"/>
      <c r="FX47" s="568"/>
      <c r="FY47" s="568"/>
      <c r="FZ47" s="568"/>
      <c r="GA47" s="568"/>
      <c r="GB47" s="568"/>
      <c r="GC47" s="568"/>
      <c r="GD47" s="568"/>
      <c r="GE47" s="568"/>
      <c r="GF47" s="568"/>
      <c r="GG47" s="568"/>
      <c r="GH47" s="568"/>
      <c r="GI47" s="568"/>
      <c r="GJ47" s="568"/>
      <c r="GK47" s="568"/>
      <c r="GL47" s="568"/>
      <c r="GM47" s="568"/>
      <c r="GN47" s="568"/>
      <c r="GO47" s="568"/>
      <c r="GP47" s="568"/>
      <c r="GQ47" s="568"/>
      <c r="GR47" s="568"/>
      <c r="GS47" s="568"/>
      <c r="GT47" s="568"/>
      <c r="GU47" s="568"/>
      <c r="GV47" s="568"/>
      <c r="GW47" s="568"/>
      <c r="GX47" s="568"/>
      <c r="GY47" s="568"/>
      <c r="GZ47" s="568"/>
      <c r="HA47" s="568"/>
      <c r="HB47" s="568"/>
      <c r="HC47" s="568"/>
      <c r="HD47" s="568"/>
      <c r="HE47" s="568"/>
      <c r="HF47" s="568"/>
      <c r="HG47" s="568"/>
      <c r="HH47" s="568"/>
      <c r="HI47" s="568"/>
      <c r="HJ47" s="568"/>
      <c r="HK47" s="568"/>
      <c r="HL47" s="568"/>
      <c r="HM47" s="568"/>
      <c r="HN47" s="568"/>
      <c r="HO47" s="568"/>
      <c r="HP47" s="568"/>
      <c r="HQ47" s="568"/>
      <c r="HR47" s="568"/>
      <c r="HS47" s="568"/>
      <c r="HT47" s="568"/>
    </row>
    <row r="48" spans="1:228" s="569" customFormat="1" ht="118.5" customHeight="1">
      <c r="A48" s="589">
        <v>3</v>
      </c>
      <c r="B48" s="623">
        <v>77</v>
      </c>
      <c r="C48" s="622" t="s">
        <v>21</v>
      </c>
      <c r="D48" s="624" t="s">
        <v>507</v>
      </c>
      <c r="E48" s="625" t="s">
        <v>508</v>
      </c>
      <c r="F48" s="622">
        <v>12</v>
      </c>
      <c r="G48" s="622" t="s">
        <v>182</v>
      </c>
      <c r="H48" s="634">
        <v>349562</v>
      </c>
      <c r="I48" s="634">
        <v>291301.67</v>
      </c>
      <c r="J48" s="622" t="s">
        <v>11</v>
      </c>
      <c r="K48" s="626">
        <v>46022</v>
      </c>
      <c r="L48" s="626">
        <v>46081</v>
      </c>
      <c r="M48" s="622"/>
      <c r="N48" s="622"/>
      <c r="O48" s="622"/>
      <c r="P48" s="622" t="s">
        <v>1302</v>
      </c>
      <c r="Q48" s="669" t="s">
        <v>1312</v>
      </c>
      <c r="R48" s="568"/>
      <c r="S48" s="568"/>
      <c r="T48" s="568"/>
      <c r="U48" s="568"/>
      <c r="V48" s="568"/>
      <c r="W48" s="568"/>
      <c r="X48" s="568"/>
      <c r="Y48" s="568"/>
      <c r="Z48" s="568"/>
      <c r="AA48" s="568"/>
      <c r="AB48" s="568"/>
      <c r="AC48" s="568"/>
      <c r="AD48" s="568"/>
      <c r="AE48" s="568"/>
      <c r="AF48" s="568"/>
      <c r="AG48" s="568"/>
      <c r="AH48" s="568"/>
      <c r="AI48" s="568"/>
      <c r="AJ48" s="568"/>
      <c r="AK48" s="568"/>
      <c r="AL48" s="568"/>
      <c r="AM48" s="568"/>
      <c r="AN48" s="568"/>
      <c r="AO48" s="568"/>
      <c r="AP48" s="568"/>
      <c r="AQ48" s="568"/>
      <c r="AR48" s="568"/>
      <c r="AS48" s="568"/>
      <c r="AT48" s="568"/>
      <c r="AU48" s="568"/>
      <c r="AV48" s="568"/>
      <c r="AW48" s="568"/>
      <c r="AX48" s="568"/>
      <c r="AY48" s="568"/>
      <c r="AZ48" s="568"/>
      <c r="BA48" s="568"/>
      <c r="BB48" s="568"/>
      <c r="BC48" s="568"/>
      <c r="BD48" s="568"/>
      <c r="BE48" s="568"/>
      <c r="BF48" s="568"/>
      <c r="BG48" s="568"/>
      <c r="BH48" s="568"/>
      <c r="BI48" s="568"/>
      <c r="BJ48" s="568"/>
      <c r="BK48" s="568"/>
      <c r="BL48" s="568"/>
      <c r="BM48" s="568"/>
      <c r="BN48" s="568"/>
      <c r="BO48" s="568"/>
      <c r="BP48" s="568"/>
      <c r="BQ48" s="568"/>
      <c r="BR48" s="568"/>
      <c r="BS48" s="568"/>
      <c r="BT48" s="568"/>
      <c r="BU48" s="568"/>
      <c r="BV48" s="568"/>
      <c r="BW48" s="568"/>
      <c r="BX48" s="568"/>
      <c r="BY48" s="568"/>
      <c r="BZ48" s="568"/>
      <c r="CA48" s="568"/>
      <c r="CB48" s="568"/>
      <c r="CC48" s="568"/>
      <c r="CD48" s="568"/>
      <c r="CE48" s="568"/>
      <c r="CF48" s="568"/>
      <c r="CG48" s="568"/>
      <c r="CH48" s="568"/>
      <c r="CI48" s="568"/>
      <c r="CJ48" s="568"/>
      <c r="CK48" s="568"/>
      <c r="CL48" s="568"/>
      <c r="CM48" s="568"/>
      <c r="CN48" s="568"/>
      <c r="CO48" s="568"/>
      <c r="CP48" s="568"/>
      <c r="CQ48" s="568"/>
      <c r="CR48" s="568"/>
      <c r="CS48" s="568"/>
      <c r="CT48" s="568"/>
      <c r="CU48" s="568"/>
      <c r="CV48" s="568"/>
      <c r="CW48" s="568"/>
      <c r="CX48" s="568"/>
      <c r="CY48" s="568"/>
      <c r="CZ48" s="568"/>
      <c r="DA48" s="568"/>
      <c r="DB48" s="568"/>
      <c r="DC48" s="568"/>
      <c r="DD48" s="568"/>
      <c r="DE48" s="568"/>
      <c r="DF48" s="568"/>
      <c r="DG48" s="568"/>
      <c r="DH48" s="568"/>
      <c r="DI48" s="568"/>
      <c r="DJ48" s="568"/>
      <c r="DK48" s="568"/>
      <c r="DL48" s="568"/>
      <c r="DM48" s="568"/>
      <c r="DN48" s="568"/>
      <c r="DO48" s="568"/>
      <c r="DP48" s="568"/>
      <c r="DQ48" s="568"/>
      <c r="DR48" s="568"/>
      <c r="DS48" s="568"/>
      <c r="DT48" s="568"/>
      <c r="DU48" s="568"/>
      <c r="DV48" s="568"/>
      <c r="DW48" s="568"/>
      <c r="DX48" s="568"/>
      <c r="DY48" s="568"/>
      <c r="DZ48" s="568"/>
      <c r="EA48" s="568"/>
      <c r="EB48" s="568"/>
      <c r="EC48" s="568"/>
      <c r="ED48" s="568"/>
      <c r="EE48" s="568"/>
      <c r="EF48" s="568"/>
      <c r="EG48" s="568"/>
      <c r="EH48" s="568"/>
      <c r="EI48" s="568"/>
      <c r="EJ48" s="568"/>
      <c r="EK48" s="568"/>
      <c r="EL48" s="568"/>
      <c r="EM48" s="568"/>
      <c r="EN48" s="568"/>
      <c r="EO48" s="568"/>
      <c r="EP48" s="568"/>
      <c r="EQ48" s="568"/>
      <c r="ER48" s="568"/>
      <c r="ES48" s="568"/>
      <c r="ET48" s="568"/>
      <c r="EU48" s="568"/>
      <c r="EV48" s="568"/>
      <c r="EW48" s="568"/>
      <c r="EX48" s="568"/>
      <c r="EY48" s="568"/>
      <c r="EZ48" s="568"/>
      <c r="FA48" s="568"/>
      <c r="FB48" s="568"/>
      <c r="FC48" s="568"/>
      <c r="FD48" s="568"/>
      <c r="FE48" s="568"/>
      <c r="FF48" s="568"/>
      <c r="FG48" s="568"/>
      <c r="FH48" s="568"/>
      <c r="FI48" s="568"/>
      <c r="FJ48" s="568"/>
      <c r="FK48" s="568"/>
      <c r="FL48" s="568"/>
      <c r="FM48" s="568"/>
      <c r="FN48" s="568"/>
      <c r="FO48" s="568"/>
      <c r="FP48" s="568"/>
      <c r="FQ48" s="568"/>
      <c r="FR48" s="568"/>
      <c r="FS48" s="568"/>
      <c r="FT48" s="568"/>
      <c r="FU48" s="568"/>
      <c r="FV48" s="568"/>
      <c r="FW48" s="568"/>
      <c r="FX48" s="568"/>
      <c r="FY48" s="568"/>
      <c r="FZ48" s="568"/>
      <c r="GA48" s="568"/>
      <c r="GB48" s="568"/>
      <c r="GC48" s="568"/>
      <c r="GD48" s="568"/>
      <c r="GE48" s="568"/>
      <c r="GF48" s="568"/>
      <c r="GG48" s="568"/>
      <c r="GH48" s="568"/>
      <c r="GI48" s="568"/>
      <c r="GJ48" s="568"/>
      <c r="GK48" s="568"/>
      <c r="GL48" s="568"/>
      <c r="GM48" s="568"/>
      <c r="GN48" s="568"/>
      <c r="GO48" s="568"/>
      <c r="GP48" s="568"/>
      <c r="GQ48" s="568"/>
      <c r="GR48" s="568"/>
      <c r="GS48" s="568"/>
      <c r="GT48" s="568"/>
      <c r="GU48" s="568"/>
      <c r="GV48" s="568"/>
      <c r="GW48" s="568"/>
      <c r="GX48" s="568"/>
      <c r="GY48" s="568"/>
      <c r="GZ48" s="568"/>
      <c r="HA48" s="568"/>
      <c r="HB48" s="568"/>
      <c r="HC48" s="568"/>
      <c r="HD48" s="568"/>
      <c r="HE48" s="568"/>
      <c r="HF48" s="568"/>
      <c r="HG48" s="568"/>
      <c r="HH48" s="568"/>
      <c r="HI48" s="568"/>
      <c r="HJ48" s="568"/>
      <c r="HK48" s="568"/>
      <c r="HL48" s="568"/>
      <c r="HM48" s="568"/>
      <c r="HN48" s="568"/>
      <c r="HO48" s="568"/>
      <c r="HP48" s="568"/>
      <c r="HQ48" s="568"/>
      <c r="HR48" s="568"/>
      <c r="HS48" s="568"/>
      <c r="HT48" s="568"/>
    </row>
    <row r="49" spans="1:228" s="569" customFormat="1" ht="111.75" customHeight="1">
      <c r="A49" s="589">
        <v>5</v>
      </c>
      <c r="B49" s="623">
        <v>78</v>
      </c>
      <c r="C49" s="622" t="s">
        <v>21</v>
      </c>
      <c r="D49" s="624" t="s">
        <v>509</v>
      </c>
      <c r="E49" s="625" t="s">
        <v>508</v>
      </c>
      <c r="F49" s="622">
        <v>12</v>
      </c>
      <c r="G49" s="622" t="s">
        <v>182</v>
      </c>
      <c r="H49" s="634">
        <v>18516</v>
      </c>
      <c r="I49" s="634">
        <v>15430</v>
      </c>
      <c r="J49" s="622" t="s">
        <v>11</v>
      </c>
      <c r="K49" s="626">
        <v>45991</v>
      </c>
      <c r="L49" s="626">
        <v>46081</v>
      </c>
      <c r="M49" s="622"/>
      <c r="N49" s="622"/>
      <c r="O49" s="622"/>
      <c r="P49" s="622" t="s">
        <v>1302</v>
      </c>
      <c r="Q49" s="669" t="s">
        <v>1312</v>
      </c>
      <c r="R49" s="568"/>
      <c r="S49" s="568"/>
      <c r="T49" s="568"/>
      <c r="U49" s="568"/>
      <c r="V49" s="568"/>
      <c r="W49" s="568"/>
      <c r="X49" s="568"/>
      <c r="Y49" s="568"/>
      <c r="Z49" s="568"/>
      <c r="AA49" s="568"/>
      <c r="AB49" s="568"/>
      <c r="AC49" s="568"/>
      <c r="AD49" s="568"/>
      <c r="AE49" s="568"/>
      <c r="AF49" s="568"/>
      <c r="AG49" s="568"/>
      <c r="AH49" s="568"/>
      <c r="AI49" s="568"/>
      <c r="AJ49" s="568"/>
      <c r="AK49" s="568"/>
      <c r="AL49" s="568"/>
      <c r="AM49" s="568"/>
      <c r="AN49" s="568"/>
      <c r="AO49" s="568"/>
      <c r="AP49" s="568"/>
      <c r="AQ49" s="568"/>
      <c r="AR49" s="568"/>
      <c r="AS49" s="568"/>
      <c r="AT49" s="568"/>
      <c r="AU49" s="568"/>
      <c r="AV49" s="568"/>
      <c r="AW49" s="568"/>
      <c r="AX49" s="568"/>
      <c r="AY49" s="568"/>
      <c r="AZ49" s="568"/>
      <c r="BA49" s="568"/>
      <c r="BB49" s="568"/>
      <c r="BC49" s="568"/>
      <c r="BD49" s="568"/>
      <c r="BE49" s="568"/>
      <c r="BF49" s="568"/>
      <c r="BG49" s="568"/>
      <c r="BH49" s="568"/>
      <c r="BI49" s="568"/>
      <c r="BJ49" s="568"/>
      <c r="BK49" s="568"/>
      <c r="BL49" s="568"/>
      <c r="BM49" s="568"/>
      <c r="BN49" s="568"/>
      <c r="BO49" s="568"/>
      <c r="BP49" s="568"/>
      <c r="BQ49" s="568"/>
      <c r="BR49" s="568"/>
      <c r="BS49" s="568"/>
      <c r="BT49" s="568"/>
      <c r="BU49" s="568"/>
      <c r="BV49" s="568"/>
      <c r="BW49" s="568"/>
      <c r="BX49" s="568"/>
      <c r="BY49" s="568"/>
      <c r="BZ49" s="568"/>
      <c r="CA49" s="568"/>
      <c r="CB49" s="568"/>
      <c r="CC49" s="568"/>
      <c r="CD49" s="568"/>
      <c r="CE49" s="568"/>
      <c r="CF49" s="568"/>
      <c r="CG49" s="568"/>
      <c r="CH49" s="568"/>
      <c r="CI49" s="568"/>
      <c r="CJ49" s="568"/>
      <c r="CK49" s="568"/>
      <c r="CL49" s="568"/>
      <c r="CM49" s="568"/>
      <c r="CN49" s="568"/>
      <c r="CO49" s="568"/>
      <c r="CP49" s="568"/>
      <c r="CQ49" s="568"/>
      <c r="CR49" s="568"/>
      <c r="CS49" s="568"/>
      <c r="CT49" s="568"/>
      <c r="CU49" s="568"/>
      <c r="CV49" s="568"/>
      <c r="CW49" s="568"/>
      <c r="CX49" s="568"/>
      <c r="CY49" s="568"/>
      <c r="CZ49" s="568"/>
      <c r="DA49" s="568"/>
      <c r="DB49" s="568"/>
      <c r="DC49" s="568"/>
      <c r="DD49" s="568"/>
      <c r="DE49" s="568"/>
      <c r="DF49" s="568"/>
      <c r="DG49" s="568"/>
      <c r="DH49" s="568"/>
      <c r="DI49" s="568"/>
      <c r="DJ49" s="568"/>
      <c r="DK49" s="568"/>
      <c r="DL49" s="568"/>
      <c r="DM49" s="568"/>
      <c r="DN49" s="568"/>
      <c r="DO49" s="568"/>
      <c r="DP49" s="568"/>
      <c r="DQ49" s="568"/>
      <c r="DR49" s="568"/>
      <c r="DS49" s="568"/>
      <c r="DT49" s="568"/>
      <c r="DU49" s="568"/>
      <c r="DV49" s="568"/>
      <c r="DW49" s="568"/>
      <c r="DX49" s="568"/>
      <c r="DY49" s="568"/>
      <c r="DZ49" s="568"/>
      <c r="EA49" s="568"/>
      <c r="EB49" s="568"/>
      <c r="EC49" s="568"/>
      <c r="ED49" s="568"/>
      <c r="EE49" s="568"/>
      <c r="EF49" s="568"/>
      <c r="EG49" s="568"/>
      <c r="EH49" s="568"/>
      <c r="EI49" s="568"/>
      <c r="EJ49" s="568"/>
      <c r="EK49" s="568"/>
      <c r="EL49" s="568"/>
      <c r="EM49" s="568"/>
      <c r="EN49" s="568"/>
      <c r="EO49" s="568"/>
      <c r="EP49" s="568"/>
      <c r="EQ49" s="568"/>
      <c r="ER49" s="568"/>
      <c r="ES49" s="568"/>
      <c r="ET49" s="568"/>
      <c r="EU49" s="568"/>
      <c r="EV49" s="568"/>
      <c r="EW49" s="568"/>
      <c r="EX49" s="568"/>
      <c r="EY49" s="568"/>
      <c r="EZ49" s="568"/>
      <c r="FA49" s="568"/>
      <c r="FB49" s="568"/>
      <c r="FC49" s="568"/>
      <c r="FD49" s="568"/>
      <c r="FE49" s="568"/>
      <c r="FF49" s="568"/>
      <c r="FG49" s="568"/>
      <c r="FH49" s="568"/>
      <c r="FI49" s="568"/>
      <c r="FJ49" s="568"/>
      <c r="FK49" s="568"/>
      <c r="FL49" s="568"/>
      <c r="FM49" s="568"/>
      <c r="FN49" s="568"/>
      <c r="FO49" s="568"/>
      <c r="FP49" s="568"/>
      <c r="FQ49" s="568"/>
      <c r="FR49" s="568"/>
      <c r="FS49" s="568"/>
      <c r="FT49" s="568"/>
      <c r="FU49" s="568"/>
      <c r="FV49" s="568"/>
      <c r="FW49" s="568"/>
      <c r="FX49" s="568"/>
      <c r="FY49" s="568"/>
      <c r="FZ49" s="568"/>
      <c r="GA49" s="568"/>
      <c r="GB49" s="568"/>
      <c r="GC49" s="568"/>
      <c r="GD49" s="568"/>
      <c r="GE49" s="568"/>
      <c r="GF49" s="568"/>
      <c r="GG49" s="568"/>
      <c r="GH49" s="568"/>
      <c r="GI49" s="568"/>
      <c r="GJ49" s="568"/>
      <c r="GK49" s="568"/>
      <c r="GL49" s="568"/>
      <c r="GM49" s="568"/>
      <c r="GN49" s="568"/>
      <c r="GO49" s="568"/>
      <c r="GP49" s="568"/>
      <c r="GQ49" s="568"/>
      <c r="GR49" s="568"/>
      <c r="GS49" s="568"/>
      <c r="GT49" s="568"/>
      <c r="GU49" s="568"/>
      <c r="GV49" s="568"/>
      <c r="GW49" s="568"/>
      <c r="GX49" s="568"/>
      <c r="GY49" s="568"/>
      <c r="GZ49" s="568"/>
      <c r="HA49" s="568"/>
      <c r="HB49" s="568"/>
      <c r="HC49" s="568"/>
      <c r="HD49" s="568"/>
      <c r="HE49" s="568"/>
      <c r="HF49" s="568"/>
      <c r="HG49" s="568"/>
      <c r="HH49" s="568"/>
      <c r="HI49" s="568"/>
      <c r="HJ49" s="568"/>
      <c r="HK49" s="568"/>
      <c r="HL49" s="568"/>
      <c r="HM49" s="568"/>
      <c r="HN49" s="568"/>
      <c r="HO49" s="568"/>
      <c r="HP49" s="568"/>
      <c r="HQ49" s="568"/>
      <c r="HR49" s="568"/>
      <c r="HS49" s="568"/>
      <c r="HT49" s="568"/>
    </row>
    <row r="50" spans="1:228" s="569" customFormat="1" ht="173.25" customHeight="1">
      <c r="A50" s="589">
        <v>8</v>
      </c>
      <c r="B50" s="623">
        <v>79</v>
      </c>
      <c r="C50" s="622" t="s">
        <v>21</v>
      </c>
      <c r="D50" s="624" t="s">
        <v>510</v>
      </c>
      <c r="E50" s="625" t="s">
        <v>250</v>
      </c>
      <c r="F50" s="622">
        <v>12</v>
      </c>
      <c r="G50" s="622" t="s">
        <v>182</v>
      </c>
      <c r="H50" s="634">
        <f>171305+40983.76</f>
        <v>212288.76</v>
      </c>
      <c r="I50" s="634">
        <v>159216.57</v>
      </c>
      <c r="J50" s="622" t="s">
        <v>11</v>
      </c>
      <c r="K50" s="626">
        <v>46022</v>
      </c>
      <c r="L50" s="626">
        <v>46112</v>
      </c>
      <c r="M50" s="622"/>
      <c r="N50" s="622"/>
      <c r="O50" s="622"/>
      <c r="P50" s="622" t="s">
        <v>1302</v>
      </c>
      <c r="Q50" s="669" t="s">
        <v>1312</v>
      </c>
      <c r="R50" s="568"/>
      <c r="S50" s="568"/>
      <c r="T50" s="568"/>
      <c r="U50" s="568"/>
      <c r="V50" s="568"/>
      <c r="W50" s="568"/>
      <c r="X50" s="568"/>
      <c r="Y50" s="568"/>
      <c r="Z50" s="568"/>
      <c r="AA50" s="568"/>
      <c r="AB50" s="568"/>
      <c r="AC50" s="568"/>
      <c r="AD50" s="568"/>
      <c r="AE50" s="568"/>
      <c r="AF50" s="568"/>
      <c r="AG50" s="568"/>
      <c r="AH50" s="568"/>
      <c r="AI50" s="568"/>
      <c r="AJ50" s="568"/>
      <c r="AK50" s="568"/>
      <c r="AL50" s="568"/>
      <c r="AM50" s="568"/>
      <c r="AN50" s="568"/>
      <c r="AO50" s="568"/>
      <c r="AP50" s="568"/>
      <c r="AQ50" s="568"/>
      <c r="AR50" s="568"/>
      <c r="AS50" s="568"/>
      <c r="AT50" s="568"/>
      <c r="AU50" s="568"/>
      <c r="AV50" s="568"/>
      <c r="AW50" s="568"/>
      <c r="AX50" s="568"/>
      <c r="AY50" s="568"/>
      <c r="AZ50" s="568"/>
      <c r="BA50" s="568"/>
      <c r="BB50" s="568"/>
      <c r="BC50" s="568"/>
      <c r="BD50" s="568"/>
      <c r="BE50" s="568"/>
      <c r="BF50" s="568"/>
      <c r="BG50" s="568"/>
      <c r="BH50" s="568"/>
      <c r="BI50" s="568"/>
      <c r="BJ50" s="568"/>
      <c r="BK50" s="568"/>
      <c r="BL50" s="568"/>
      <c r="BM50" s="568"/>
      <c r="BN50" s="568"/>
      <c r="BO50" s="568"/>
      <c r="BP50" s="568"/>
      <c r="BQ50" s="568"/>
      <c r="BR50" s="568"/>
      <c r="BS50" s="568"/>
      <c r="BT50" s="568"/>
      <c r="BU50" s="568"/>
      <c r="BV50" s="568"/>
      <c r="BW50" s="568"/>
      <c r="BX50" s="568"/>
      <c r="BY50" s="568"/>
      <c r="BZ50" s="568"/>
      <c r="CA50" s="568"/>
      <c r="CB50" s="568"/>
      <c r="CC50" s="568"/>
      <c r="CD50" s="568"/>
      <c r="CE50" s="568"/>
      <c r="CF50" s="568"/>
      <c r="CG50" s="568"/>
      <c r="CH50" s="568"/>
      <c r="CI50" s="568"/>
      <c r="CJ50" s="568"/>
      <c r="CK50" s="568"/>
      <c r="CL50" s="568"/>
      <c r="CM50" s="568"/>
      <c r="CN50" s="568"/>
      <c r="CO50" s="568"/>
      <c r="CP50" s="568"/>
      <c r="CQ50" s="568"/>
      <c r="CR50" s="568"/>
      <c r="CS50" s="568"/>
      <c r="CT50" s="568"/>
      <c r="CU50" s="568"/>
      <c r="CV50" s="568"/>
      <c r="CW50" s="568"/>
      <c r="CX50" s="568"/>
      <c r="CY50" s="568"/>
      <c r="CZ50" s="568"/>
      <c r="DA50" s="568"/>
      <c r="DB50" s="568"/>
      <c r="DC50" s="568"/>
      <c r="DD50" s="568"/>
      <c r="DE50" s="568"/>
      <c r="DF50" s="568"/>
      <c r="DG50" s="568"/>
      <c r="DH50" s="568"/>
      <c r="DI50" s="568"/>
      <c r="DJ50" s="568"/>
      <c r="DK50" s="568"/>
      <c r="DL50" s="568"/>
      <c r="DM50" s="568"/>
      <c r="DN50" s="568"/>
      <c r="DO50" s="568"/>
      <c r="DP50" s="568"/>
      <c r="DQ50" s="568"/>
      <c r="DR50" s="568"/>
      <c r="DS50" s="568"/>
      <c r="DT50" s="568"/>
      <c r="DU50" s="568"/>
      <c r="DV50" s="568"/>
      <c r="DW50" s="568"/>
      <c r="DX50" s="568"/>
      <c r="DY50" s="568"/>
      <c r="DZ50" s="568"/>
      <c r="EA50" s="568"/>
      <c r="EB50" s="568"/>
      <c r="EC50" s="568"/>
      <c r="ED50" s="568"/>
      <c r="EE50" s="568"/>
      <c r="EF50" s="568"/>
      <c r="EG50" s="568"/>
      <c r="EH50" s="568"/>
      <c r="EI50" s="568"/>
      <c r="EJ50" s="568"/>
      <c r="EK50" s="568"/>
      <c r="EL50" s="568"/>
      <c r="EM50" s="568"/>
      <c r="EN50" s="568"/>
      <c r="EO50" s="568"/>
      <c r="EP50" s="568"/>
      <c r="EQ50" s="568"/>
      <c r="ER50" s="568"/>
      <c r="ES50" s="568"/>
      <c r="ET50" s="568"/>
      <c r="EU50" s="568"/>
      <c r="EV50" s="568"/>
      <c r="EW50" s="568"/>
      <c r="EX50" s="568"/>
      <c r="EY50" s="568"/>
      <c r="EZ50" s="568"/>
      <c r="FA50" s="568"/>
      <c r="FB50" s="568"/>
      <c r="FC50" s="568"/>
      <c r="FD50" s="568"/>
      <c r="FE50" s="568"/>
      <c r="FF50" s="568"/>
      <c r="FG50" s="568"/>
      <c r="FH50" s="568"/>
      <c r="FI50" s="568"/>
      <c r="FJ50" s="568"/>
      <c r="FK50" s="568"/>
      <c r="FL50" s="568"/>
      <c r="FM50" s="568"/>
      <c r="FN50" s="568"/>
      <c r="FO50" s="568"/>
      <c r="FP50" s="568"/>
      <c r="FQ50" s="568"/>
      <c r="FR50" s="568"/>
      <c r="FS50" s="568"/>
      <c r="FT50" s="568"/>
      <c r="FU50" s="568"/>
      <c r="FV50" s="568"/>
      <c r="FW50" s="568"/>
      <c r="FX50" s="568"/>
      <c r="FY50" s="568"/>
      <c r="FZ50" s="568"/>
      <c r="GA50" s="568"/>
      <c r="GB50" s="568"/>
      <c r="GC50" s="568"/>
      <c r="GD50" s="568"/>
      <c r="GE50" s="568"/>
      <c r="GF50" s="568"/>
      <c r="GG50" s="568"/>
      <c r="GH50" s="568"/>
      <c r="GI50" s="568"/>
      <c r="GJ50" s="568"/>
      <c r="GK50" s="568"/>
      <c r="GL50" s="568"/>
      <c r="GM50" s="568"/>
      <c r="GN50" s="568"/>
      <c r="GO50" s="568"/>
      <c r="GP50" s="568"/>
      <c r="GQ50" s="568"/>
      <c r="GR50" s="568"/>
      <c r="GS50" s="568"/>
      <c r="GT50" s="568"/>
      <c r="GU50" s="568"/>
      <c r="GV50" s="568"/>
      <c r="GW50" s="568"/>
      <c r="GX50" s="568"/>
      <c r="GY50" s="568"/>
      <c r="GZ50" s="568"/>
      <c r="HA50" s="568"/>
      <c r="HB50" s="568"/>
      <c r="HC50" s="568"/>
      <c r="HD50" s="568"/>
      <c r="HE50" s="568"/>
      <c r="HF50" s="568"/>
      <c r="HG50" s="568"/>
      <c r="HH50" s="568"/>
      <c r="HI50" s="568"/>
      <c r="HJ50" s="568"/>
      <c r="HK50" s="568"/>
      <c r="HL50" s="568"/>
      <c r="HM50" s="568"/>
      <c r="HN50" s="568"/>
      <c r="HO50" s="568"/>
      <c r="HP50" s="568"/>
      <c r="HQ50" s="568"/>
      <c r="HR50" s="568"/>
      <c r="HS50" s="568"/>
      <c r="HT50" s="568"/>
    </row>
    <row r="51" spans="1:228" s="569" customFormat="1" ht="303.75" customHeight="1">
      <c r="A51" s="589">
        <v>9</v>
      </c>
      <c r="B51" s="623">
        <v>80</v>
      </c>
      <c r="C51" s="622" t="s">
        <v>21</v>
      </c>
      <c r="D51" s="624" t="s">
        <v>511</v>
      </c>
      <c r="E51" s="625" t="s">
        <v>250</v>
      </c>
      <c r="F51" s="622">
        <v>12</v>
      </c>
      <c r="G51" s="622" t="s">
        <v>182</v>
      </c>
      <c r="H51" s="634">
        <v>131600</v>
      </c>
      <c r="I51" s="634">
        <v>98700</v>
      </c>
      <c r="J51" s="622" t="s">
        <v>11</v>
      </c>
      <c r="K51" s="626">
        <v>46053</v>
      </c>
      <c r="L51" s="626">
        <v>46112</v>
      </c>
      <c r="M51" s="622"/>
      <c r="N51" s="622"/>
      <c r="O51" s="622"/>
      <c r="P51" s="622" t="s">
        <v>1302</v>
      </c>
      <c r="Q51" s="669" t="s">
        <v>1303</v>
      </c>
      <c r="R51" s="568"/>
      <c r="S51" s="568"/>
      <c r="T51" s="568"/>
      <c r="U51" s="568"/>
      <c r="V51" s="568"/>
      <c r="W51" s="568"/>
      <c r="X51" s="568"/>
      <c r="Y51" s="568"/>
      <c r="Z51" s="568"/>
      <c r="AA51" s="568"/>
      <c r="AB51" s="568"/>
      <c r="AC51" s="568"/>
      <c r="AD51" s="568"/>
      <c r="AE51" s="568"/>
      <c r="AF51" s="568"/>
      <c r="AG51" s="568"/>
      <c r="AH51" s="568"/>
      <c r="AI51" s="568"/>
      <c r="AJ51" s="568"/>
      <c r="AK51" s="568"/>
      <c r="AL51" s="568"/>
      <c r="AM51" s="568"/>
      <c r="AN51" s="568"/>
      <c r="AO51" s="568"/>
      <c r="AP51" s="568"/>
      <c r="AQ51" s="568"/>
      <c r="AR51" s="568"/>
      <c r="AS51" s="568"/>
      <c r="AT51" s="568"/>
      <c r="AU51" s="568"/>
      <c r="AV51" s="568"/>
      <c r="AW51" s="568"/>
      <c r="AX51" s="568"/>
      <c r="AY51" s="568"/>
      <c r="AZ51" s="568"/>
      <c r="BA51" s="568"/>
      <c r="BB51" s="568"/>
      <c r="BC51" s="568"/>
      <c r="BD51" s="568"/>
      <c r="BE51" s="568"/>
      <c r="BF51" s="568"/>
      <c r="BG51" s="568"/>
      <c r="BH51" s="568"/>
      <c r="BI51" s="568"/>
      <c r="BJ51" s="568"/>
      <c r="BK51" s="568"/>
      <c r="BL51" s="568"/>
      <c r="BM51" s="568"/>
      <c r="BN51" s="568"/>
      <c r="BO51" s="568"/>
      <c r="BP51" s="568"/>
      <c r="BQ51" s="568"/>
      <c r="BR51" s="568"/>
      <c r="BS51" s="568"/>
      <c r="BT51" s="568"/>
      <c r="BU51" s="568"/>
      <c r="BV51" s="568"/>
      <c r="BW51" s="568"/>
      <c r="BX51" s="568"/>
      <c r="BY51" s="568"/>
      <c r="BZ51" s="568"/>
      <c r="CA51" s="568"/>
      <c r="CB51" s="568"/>
      <c r="CC51" s="568"/>
      <c r="CD51" s="568"/>
      <c r="CE51" s="568"/>
      <c r="CF51" s="568"/>
      <c r="CG51" s="568"/>
      <c r="CH51" s="568"/>
      <c r="CI51" s="568"/>
      <c r="CJ51" s="568"/>
      <c r="CK51" s="568"/>
      <c r="CL51" s="568"/>
      <c r="CM51" s="568"/>
      <c r="CN51" s="568"/>
      <c r="CO51" s="568"/>
      <c r="CP51" s="568"/>
      <c r="CQ51" s="568"/>
      <c r="CR51" s="568"/>
      <c r="CS51" s="568"/>
      <c r="CT51" s="568"/>
      <c r="CU51" s="568"/>
      <c r="CV51" s="568"/>
      <c r="CW51" s="568"/>
      <c r="CX51" s="568"/>
      <c r="CY51" s="568"/>
      <c r="CZ51" s="568"/>
      <c r="DA51" s="568"/>
      <c r="DB51" s="568"/>
      <c r="DC51" s="568"/>
      <c r="DD51" s="568"/>
      <c r="DE51" s="568"/>
      <c r="DF51" s="568"/>
      <c r="DG51" s="568"/>
      <c r="DH51" s="568"/>
      <c r="DI51" s="568"/>
      <c r="DJ51" s="568"/>
      <c r="DK51" s="568"/>
      <c r="DL51" s="568"/>
      <c r="DM51" s="568"/>
      <c r="DN51" s="568"/>
      <c r="DO51" s="568"/>
      <c r="DP51" s="568"/>
      <c r="DQ51" s="568"/>
      <c r="DR51" s="568"/>
      <c r="DS51" s="568"/>
      <c r="DT51" s="568"/>
      <c r="DU51" s="568"/>
      <c r="DV51" s="568"/>
      <c r="DW51" s="568"/>
      <c r="DX51" s="568"/>
      <c r="DY51" s="568"/>
      <c r="DZ51" s="568"/>
      <c r="EA51" s="568"/>
      <c r="EB51" s="568"/>
      <c r="EC51" s="568"/>
      <c r="ED51" s="568"/>
      <c r="EE51" s="568"/>
      <c r="EF51" s="568"/>
      <c r="EG51" s="568"/>
      <c r="EH51" s="568"/>
      <c r="EI51" s="568"/>
      <c r="EJ51" s="568"/>
      <c r="EK51" s="568"/>
      <c r="EL51" s="568"/>
      <c r="EM51" s="568"/>
      <c r="EN51" s="568"/>
      <c r="EO51" s="568"/>
      <c r="EP51" s="568"/>
      <c r="EQ51" s="568"/>
      <c r="ER51" s="568"/>
      <c r="ES51" s="568"/>
      <c r="ET51" s="568"/>
      <c r="EU51" s="568"/>
      <c r="EV51" s="568"/>
      <c r="EW51" s="568"/>
      <c r="EX51" s="568"/>
      <c r="EY51" s="568"/>
      <c r="EZ51" s="568"/>
      <c r="FA51" s="568"/>
      <c r="FB51" s="568"/>
      <c r="FC51" s="568"/>
      <c r="FD51" s="568"/>
      <c r="FE51" s="568"/>
      <c r="FF51" s="568"/>
      <c r="FG51" s="568"/>
      <c r="FH51" s="568"/>
      <c r="FI51" s="568"/>
      <c r="FJ51" s="568"/>
      <c r="FK51" s="568"/>
      <c r="FL51" s="568"/>
      <c r="FM51" s="568"/>
      <c r="FN51" s="568"/>
      <c r="FO51" s="568"/>
      <c r="FP51" s="568"/>
      <c r="FQ51" s="568"/>
      <c r="FR51" s="568"/>
      <c r="FS51" s="568"/>
      <c r="FT51" s="568"/>
      <c r="FU51" s="568"/>
      <c r="FV51" s="568"/>
      <c r="FW51" s="568"/>
      <c r="FX51" s="568"/>
      <c r="FY51" s="568"/>
      <c r="FZ51" s="568"/>
      <c r="GA51" s="568"/>
      <c r="GB51" s="568"/>
      <c r="GC51" s="568"/>
      <c r="GD51" s="568"/>
      <c r="GE51" s="568"/>
      <c r="GF51" s="568"/>
      <c r="GG51" s="568"/>
      <c r="GH51" s="568"/>
      <c r="GI51" s="568"/>
      <c r="GJ51" s="568"/>
      <c r="GK51" s="568"/>
      <c r="GL51" s="568"/>
      <c r="GM51" s="568"/>
      <c r="GN51" s="568"/>
      <c r="GO51" s="568"/>
      <c r="GP51" s="568"/>
      <c r="GQ51" s="568"/>
      <c r="GR51" s="568"/>
      <c r="GS51" s="568"/>
      <c r="GT51" s="568"/>
      <c r="GU51" s="568"/>
      <c r="GV51" s="568"/>
      <c r="GW51" s="568"/>
      <c r="GX51" s="568"/>
      <c r="GY51" s="568"/>
      <c r="GZ51" s="568"/>
      <c r="HA51" s="568"/>
      <c r="HB51" s="568"/>
      <c r="HC51" s="568"/>
      <c r="HD51" s="568"/>
      <c r="HE51" s="568"/>
      <c r="HF51" s="568"/>
      <c r="HG51" s="568"/>
      <c r="HH51" s="568"/>
      <c r="HI51" s="568"/>
      <c r="HJ51" s="568"/>
      <c r="HK51" s="568"/>
      <c r="HL51" s="568"/>
      <c r="HM51" s="568"/>
      <c r="HN51" s="568"/>
      <c r="HO51" s="568"/>
      <c r="HP51" s="568"/>
      <c r="HQ51" s="568"/>
      <c r="HR51" s="568"/>
      <c r="HS51" s="568"/>
      <c r="HT51" s="568"/>
    </row>
    <row r="52" spans="1:228" s="569" customFormat="1" ht="333.75" customHeight="1">
      <c r="A52" s="589">
        <v>10</v>
      </c>
      <c r="B52" s="623">
        <v>81</v>
      </c>
      <c r="C52" s="622" t="s">
        <v>21</v>
      </c>
      <c r="D52" s="624" t="s">
        <v>1613</v>
      </c>
      <c r="E52" s="625" t="s">
        <v>513</v>
      </c>
      <c r="F52" s="622">
        <v>12</v>
      </c>
      <c r="G52" s="622" t="s">
        <v>182</v>
      </c>
      <c r="H52" s="634">
        <v>59560</v>
      </c>
      <c r="I52" s="634">
        <v>4662.45</v>
      </c>
      <c r="J52" s="622" t="s">
        <v>11</v>
      </c>
      <c r="K52" s="626">
        <v>46295</v>
      </c>
      <c r="L52" s="626">
        <v>46356</v>
      </c>
      <c r="M52" s="622"/>
      <c r="N52" s="622"/>
      <c r="O52" s="622"/>
      <c r="P52" s="622" t="s">
        <v>1302</v>
      </c>
      <c r="Q52" s="669" t="s">
        <v>1303</v>
      </c>
      <c r="R52" s="568"/>
      <c r="S52" s="568"/>
      <c r="T52" s="568"/>
      <c r="U52" s="568"/>
      <c r="V52" s="568"/>
      <c r="W52" s="568"/>
      <c r="X52" s="568"/>
      <c r="Y52" s="568"/>
      <c r="Z52" s="568"/>
      <c r="AA52" s="568"/>
      <c r="AB52" s="568"/>
      <c r="AC52" s="568"/>
      <c r="AD52" s="568"/>
      <c r="AE52" s="568"/>
      <c r="AF52" s="568"/>
      <c r="AG52" s="568"/>
      <c r="AH52" s="568"/>
      <c r="AI52" s="568"/>
      <c r="AJ52" s="568"/>
      <c r="AK52" s="568"/>
      <c r="AL52" s="568"/>
      <c r="AM52" s="568"/>
      <c r="AN52" s="568"/>
      <c r="AO52" s="568"/>
      <c r="AP52" s="568"/>
      <c r="AQ52" s="568"/>
      <c r="AR52" s="568"/>
      <c r="AS52" s="568"/>
      <c r="AT52" s="568"/>
      <c r="AU52" s="568"/>
      <c r="AV52" s="568"/>
      <c r="AW52" s="568"/>
      <c r="AX52" s="568"/>
      <c r="AY52" s="568"/>
      <c r="AZ52" s="568"/>
      <c r="BA52" s="568"/>
      <c r="BB52" s="568"/>
      <c r="BC52" s="568"/>
      <c r="BD52" s="568"/>
      <c r="BE52" s="568"/>
      <c r="BF52" s="568"/>
      <c r="BG52" s="568"/>
      <c r="BH52" s="568"/>
      <c r="BI52" s="568"/>
      <c r="BJ52" s="568"/>
      <c r="BK52" s="568"/>
      <c r="BL52" s="568"/>
      <c r="BM52" s="568"/>
      <c r="BN52" s="568"/>
      <c r="BO52" s="568"/>
      <c r="BP52" s="568"/>
      <c r="BQ52" s="568"/>
      <c r="BR52" s="568"/>
      <c r="BS52" s="568"/>
      <c r="BT52" s="568"/>
      <c r="BU52" s="568"/>
      <c r="BV52" s="568"/>
      <c r="BW52" s="568"/>
      <c r="BX52" s="568"/>
      <c r="BY52" s="568"/>
      <c r="BZ52" s="568"/>
      <c r="CA52" s="568"/>
      <c r="CB52" s="568"/>
      <c r="CC52" s="568"/>
      <c r="CD52" s="568"/>
      <c r="CE52" s="568"/>
      <c r="CF52" s="568"/>
      <c r="CG52" s="568"/>
      <c r="CH52" s="568"/>
      <c r="CI52" s="568"/>
      <c r="CJ52" s="568"/>
      <c r="CK52" s="568"/>
      <c r="CL52" s="568"/>
      <c r="CM52" s="568"/>
      <c r="CN52" s="568"/>
      <c r="CO52" s="568"/>
      <c r="CP52" s="568"/>
      <c r="CQ52" s="568"/>
      <c r="CR52" s="568"/>
      <c r="CS52" s="568"/>
      <c r="CT52" s="568"/>
      <c r="CU52" s="568"/>
      <c r="CV52" s="568"/>
      <c r="CW52" s="568"/>
      <c r="CX52" s="568"/>
      <c r="CY52" s="568"/>
      <c r="CZ52" s="568"/>
      <c r="DA52" s="568"/>
      <c r="DB52" s="568"/>
      <c r="DC52" s="568"/>
      <c r="DD52" s="568"/>
      <c r="DE52" s="568"/>
      <c r="DF52" s="568"/>
      <c r="DG52" s="568"/>
      <c r="DH52" s="568"/>
      <c r="DI52" s="568"/>
      <c r="DJ52" s="568"/>
      <c r="DK52" s="568"/>
      <c r="DL52" s="568"/>
      <c r="DM52" s="568"/>
      <c r="DN52" s="568"/>
      <c r="DO52" s="568"/>
      <c r="DP52" s="568"/>
      <c r="DQ52" s="568"/>
      <c r="DR52" s="568"/>
      <c r="DS52" s="568"/>
      <c r="DT52" s="568"/>
      <c r="DU52" s="568"/>
      <c r="DV52" s="568"/>
      <c r="DW52" s="568"/>
      <c r="DX52" s="568"/>
      <c r="DY52" s="568"/>
      <c r="DZ52" s="568"/>
      <c r="EA52" s="568"/>
      <c r="EB52" s="568"/>
      <c r="EC52" s="568"/>
      <c r="ED52" s="568"/>
      <c r="EE52" s="568"/>
      <c r="EF52" s="568"/>
      <c r="EG52" s="568"/>
      <c r="EH52" s="568"/>
      <c r="EI52" s="568"/>
      <c r="EJ52" s="568"/>
      <c r="EK52" s="568"/>
      <c r="EL52" s="568"/>
      <c r="EM52" s="568"/>
      <c r="EN52" s="568"/>
      <c r="EO52" s="568"/>
      <c r="EP52" s="568"/>
      <c r="EQ52" s="568"/>
      <c r="ER52" s="568"/>
      <c r="ES52" s="568"/>
      <c r="ET52" s="568"/>
      <c r="EU52" s="568"/>
      <c r="EV52" s="568"/>
      <c r="EW52" s="568"/>
      <c r="EX52" s="568"/>
      <c r="EY52" s="568"/>
      <c r="EZ52" s="568"/>
      <c r="FA52" s="568"/>
      <c r="FB52" s="568"/>
      <c r="FC52" s="568"/>
      <c r="FD52" s="568"/>
      <c r="FE52" s="568"/>
      <c r="FF52" s="568"/>
      <c r="FG52" s="568"/>
      <c r="FH52" s="568"/>
      <c r="FI52" s="568"/>
      <c r="FJ52" s="568"/>
      <c r="FK52" s="568"/>
      <c r="FL52" s="568"/>
      <c r="FM52" s="568"/>
      <c r="FN52" s="568"/>
      <c r="FO52" s="568"/>
      <c r="FP52" s="568"/>
      <c r="FQ52" s="568"/>
      <c r="FR52" s="568"/>
      <c r="FS52" s="568"/>
      <c r="FT52" s="568"/>
      <c r="FU52" s="568"/>
      <c r="FV52" s="568"/>
      <c r="FW52" s="568"/>
      <c r="FX52" s="568"/>
      <c r="FY52" s="568"/>
      <c r="FZ52" s="568"/>
      <c r="GA52" s="568"/>
      <c r="GB52" s="568"/>
      <c r="GC52" s="568"/>
      <c r="GD52" s="568"/>
      <c r="GE52" s="568"/>
      <c r="GF52" s="568"/>
      <c r="GG52" s="568"/>
      <c r="GH52" s="568"/>
      <c r="GI52" s="568"/>
      <c r="GJ52" s="568"/>
      <c r="GK52" s="568"/>
      <c r="GL52" s="568"/>
      <c r="GM52" s="568"/>
      <c r="GN52" s="568"/>
      <c r="GO52" s="568"/>
      <c r="GP52" s="568"/>
      <c r="GQ52" s="568"/>
      <c r="GR52" s="568"/>
      <c r="GS52" s="568"/>
      <c r="GT52" s="568"/>
      <c r="GU52" s="568"/>
      <c r="GV52" s="568"/>
      <c r="GW52" s="568"/>
      <c r="GX52" s="568"/>
      <c r="GY52" s="568"/>
      <c r="GZ52" s="568"/>
      <c r="HA52" s="568"/>
      <c r="HB52" s="568"/>
      <c r="HC52" s="568"/>
      <c r="HD52" s="568"/>
      <c r="HE52" s="568"/>
      <c r="HF52" s="568"/>
      <c r="HG52" s="568"/>
      <c r="HH52" s="568"/>
      <c r="HI52" s="568"/>
      <c r="HJ52" s="568"/>
      <c r="HK52" s="568"/>
      <c r="HL52" s="568"/>
      <c r="HM52" s="568"/>
      <c r="HN52" s="568"/>
      <c r="HO52" s="568"/>
      <c r="HP52" s="568"/>
      <c r="HQ52" s="568"/>
      <c r="HR52" s="568"/>
      <c r="HS52" s="568"/>
      <c r="HT52" s="568"/>
    </row>
    <row r="53" spans="1:228" s="569" customFormat="1" ht="335.25" customHeight="1">
      <c r="A53" s="589">
        <v>11</v>
      </c>
      <c r="B53" s="623">
        <v>82</v>
      </c>
      <c r="C53" s="622" t="s">
        <v>21</v>
      </c>
      <c r="D53" s="624" t="s">
        <v>1614</v>
      </c>
      <c r="E53" s="625" t="s">
        <v>364</v>
      </c>
      <c r="F53" s="622">
        <v>12</v>
      </c>
      <c r="G53" s="622" t="s">
        <v>182</v>
      </c>
      <c r="H53" s="634">
        <v>79667</v>
      </c>
      <c r="I53" s="634">
        <v>6638.92</v>
      </c>
      <c r="J53" s="622" t="s">
        <v>11</v>
      </c>
      <c r="K53" s="626">
        <v>46295</v>
      </c>
      <c r="L53" s="626">
        <v>46356</v>
      </c>
      <c r="M53" s="622"/>
      <c r="N53" s="622"/>
      <c r="O53" s="622"/>
      <c r="P53" s="622" t="s">
        <v>1302</v>
      </c>
      <c r="Q53" s="669" t="s">
        <v>1303</v>
      </c>
      <c r="R53" s="568"/>
      <c r="S53" s="568"/>
      <c r="T53" s="568"/>
      <c r="U53" s="568"/>
      <c r="V53" s="568"/>
      <c r="W53" s="568"/>
      <c r="X53" s="568"/>
      <c r="Y53" s="568"/>
      <c r="Z53" s="568"/>
      <c r="AA53" s="568"/>
      <c r="AB53" s="568"/>
      <c r="AC53" s="568"/>
      <c r="AD53" s="568"/>
      <c r="AE53" s="568"/>
      <c r="AF53" s="568"/>
      <c r="AG53" s="568"/>
      <c r="AH53" s="568"/>
      <c r="AI53" s="568"/>
      <c r="AJ53" s="568"/>
      <c r="AK53" s="568"/>
      <c r="AL53" s="568"/>
      <c r="AM53" s="568"/>
      <c r="AN53" s="568"/>
      <c r="AO53" s="568"/>
      <c r="AP53" s="568"/>
      <c r="AQ53" s="568"/>
      <c r="AR53" s="568"/>
      <c r="AS53" s="568"/>
      <c r="AT53" s="568"/>
      <c r="AU53" s="568"/>
      <c r="AV53" s="568"/>
      <c r="AW53" s="568"/>
      <c r="AX53" s="568"/>
      <c r="AY53" s="568"/>
      <c r="AZ53" s="568"/>
      <c r="BA53" s="568"/>
      <c r="BB53" s="568"/>
      <c r="BC53" s="568"/>
      <c r="BD53" s="568"/>
      <c r="BE53" s="568"/>
      <c r="BF53" s="568"/>
      <c r="BG53" s="568"/>
      <c r="BH53" s="568"/>
      <c r="BI53" s="568"/>
      <c r="BJ53" s="568"/>
      <c r="BK53" s="568"/>
      <c r="BL53" s="568"/>
      <c r="BM53" s="568"/>
      <c r="BN53" s="568"/>
      <c r="BO53" s="568"/>
      <c r="BP53" s="568"/>
      <c r="BQ53" s="568"/>
      <c r="BR53" s="568"/>
      <c r="BS53" s="568"/>
      <c r="BT53" s="568"/>
      <c r="BU53" s="568"/>
      <c r="BV53" s="568"/>
      <c r="BW53" s="568"/>
      <c r="BX53" s="568"/>
      <c r="BY53" s="568"/>
      <c r="BZ53" s="568"/>
      <c r="CA53" s="568"/>
      <c r="CB53" s="568"/>
      <c r="CC53" s="568"/>
      <c r="CD53" s="568"/>
      <c r="CE53" s="568"/>
      <c r="CF53" s="568"/>
      <c r="CG53" s="568"/>
      <c r="CH53" s="568"/>
      <c r="CI53" s="568"/>
      <c r="CJ53" s="568"/>
      <c r="CK53" s="568"/>
      <c r="CL53" s="568"/>
      <c r="CM53" s="568"/>
      <c r="CN53" s="568"/>
      <c r="CO53" s="568"/>
      <c r="CP53" s="568"/>
      <c r="CQ53" s="568"/>
      <c r="CR53" s="568"/>
      <c r="CS53" s="568"/>
      <c r="CT53" s="568"/>
      <c r="CU53" s="568"/>
      <c r="CV53" s="568"/>
      <c r="CW53" s="568"/>
      <c r="CX53" s="568"/>
      <c r="CY53" s="568"/>
      <c r="CZ53" s="568"/>
      <c r="DA53" s="568"/>
      <c r="DB53" s="568"/>
      <c r="DC53" s="568"/>
      <c r="DD53" s="568"/>
      <c r="DE53" s="568"/>
      <c r="DF53" s="568"/>
      <c r="DG53" s="568"/>
      <c r="DH53" s="568"/>
      <c r="DI53" s="568"/>
      <c r="DJ53" s="568"/>
      <c r="DK53" s="568"/>
      <c r="DL53" s="568"/>
      <c r="DM53" s="568"/>
      <c r="DN53" s="568"/>
      <c r="DO53" s="568"/>
      <c r="DP53" s="568"/>
      <c r="DQ53" s="568"/>
      <c r="DR53" s="568"/>
      <c r="DS53" s="568"/>
      <c r="DT53" s="568"/>
      <c r="DU53" s="568"/>
      <c r="DV53" s="568"/>
      <c r="DW53" s="568"/>
      <c r="DX53" s="568"/>
      <c r="DY53" s="568"/>
      <c r="DZ53" s="568"/>
      <c r="EA53" s="568"/>
      <c r="EB53" s="568"/>
      <c r="EC53" s="568"/>
      <c r="ED53" s="568"/>
      <c r="EE53" s="568"/>
      <c r="EF53" s="568"/>
      <c r="EG53" s="568"/>
      <c r="EH53" s="568"/>
      <c r="EI53" s="568"/>
      <c r="EJ53" s="568"/>
      <c r="EK53" s="568"/>
      <c r="EL53" s="568"/>
      <c r="EM53" s="568"/>
      <c r="EN53" s="568"/>
      <c r="EO53" s="568"/>
      <c r="EP53" s="568"/>
      <c r="EQ53" s="568"/>
      <c r="ER53" s="568"/>
      <c r="ES53" s="568"/>
      <c r="ET53" s="568"/>
      <c r="EU53" s="568"/>
      <c r="EV53" s="568"/>
      <c r="EW53" s="568"/>
      <c r="EX53" s="568"/>
      <c r="EY53" s="568"/>
      <c r="EZ53" s="568"/>
      <c r="FA53" s="568"/>
      <c r="FB53" s="568"/>
      <c r="FC53" s="568"/>
      <c r="FD53" s="568"/>
      <c r="FE53" s="568"/>
      <c r="FF53" s="568"/>
      <c r="FG53" s="568"/>
      <c r="FH53" s="568"/>
      <c r="FI53" s="568"/>
      <c r="FJ53" s="568"/>
      <c r="FK53" s="568"/>
      <c r="FL53" s="568"/>
      <c r="FM53" s="568"/>
      <c r="FN53" s="568"/>
      <c r="FO53" s="568"/>
      <c r="FP53" s="568"/>
      <c r="FQ53" s="568"/>
      <c r="FR53" s="568"/>
      <c r="FS53" s="568"/>
      <c r="FT53" s="568"/>
      <c r="FU53" s="568"/>
      <c r="FV53" s="568"/>
      <c r="FW53" s="568"/>
      <c r="FX53" s="568"/>
      <c r="FY53" s="568"/>
      <c r="FZ53" s="568"/>
      <c r="GA53" s="568"/>
      <c r="GB53" s="568"/>
      <c r="GC53" s="568"/>
      <c r="GD53" s="568"/>
      <c r="GE53" s="568"/>
      <c r="GF53" s="568"/>
      <c r="GG53" s="568"/>
      <c r="GH53" s="568"/>
      <c r="GI53" s="568"/>
      <c r="GJ53" s="568"/>
      <c r="GK53" s="568"/>
      <c r="GL53" s="568"/>
      <c r="GM53" s="568"/>
      <c r="GN53" s="568"/>
      <c r="GO53" s="568"/>
      <c r="GP53" s="568"/>
      <c r="GQ53" s="568"/>
      <c r="GR53" s="568"/>
      <c r="GS53" s="568"/>
      <c r="GT53" s="568"/>
      <c r="GU53" s="568"/>
      <c r="GV53" s="568"/>
      <c r="GW53" s="568"/>
      <c r="GX53" s="568"/>
      <c r="GY53" s="568"/>
      <c r="GZ53" s="568"/>
      <c r="HA53" s="568"/>
      <c r="HB53" s="568"/>
      <c r="HC53" s="568"/>
      <c r="HD53" s="568"/>
      <c r="HE53" s="568"/>
      <c r="HF53" s="568"/>
      <c r="HG53" s="568"/>
      <c r="HH53" s="568"/>
      <c r="HI53" s="568"/>
      <c r="HJ53" s="568"/>
      <c r="HK53" s="568"/>
      <c r="HL53" s="568"/>
      <c r="HM53" s="568"/>
      <c r="HN53" s="568"/>
      <c r="HO53" s="568"/>
      <c r="HP53" s="568"/>
      <c r="HQ53" s="568"/>
      <c r="HR53" s="568"/>
      <c r="HS53" s="568"/>
      <c r="HT53" s="568"/>
    </row>
    <row r="54" spans="1:228" s="569" customFormat="1" ht="313.5" customHeight="1">
      <c r="A54" s="589">
        <v>12</v>
      </c>
      <c r="B54" s="623">
        <v>83</v>
      </c>
      <c r="C54" s="622" t="s">
        <v>21</v>
      </c>
      <c r="D54" s="624" t="s">
        <v>515</v>
      </c>
      <c r="E54" s="625" t="s">
        <v>365</v>
      </c>
      <c r="F54" s="622">
        <v>12</v>
      </c>
      <c r="G54" s="622" t="s">
        <v>182</v>
      </c>
      <c r="H54" s="634">
        <v>36479</v>
      </c>
      <c r="I54" s="634">
        <v>3039.92</v>
      </c>
      <c r="J54" s="622" t="s">
        <v>11</v>
      </c>
      <c r="K54" s="626">
        <v>46295</v>
      </c>
      <c r="L54" s="626">
        <v>46356</v>
      </c>
      <c r="M54" s="622"/>
      <c r="N54" s="622"/>
      <c r="O54" s="622"/>
      <c r="P54" s="622" t="s">
        <v>1302</v>
      </c>
      <c r="Q54" s="669" t="s">
        <v>1303</v>
      </c>
      <c r="R54" s="568"/>
      <c r="S54" s="568"/>
      <c r="T54" s="568"/>
      <c r="U54" s="568"/>
      <c r="V54" s="568"/>
      <c r="W54" s="568"/>
      <c r="X54" s="568"/>
      <c r="Y54" s="568"/>
      <c r="Z54" s="568"/>
      <c r="AA54" s="568"/>
      <c r="AB54" s="568"/>
      <c r="AC54" s="568"/>
      <c r="AD54" s="568"/>
      <c r="AE54" s="568"/>
      <c r="AF54" s="568"/>
      <c r="AG54" s="568"/>
      <c r="AH54" s="568"/>
      <c r="AI54" s="568"/>
      <c r="AJ54" s="568"/>
      <c r="AK54" s="568"/>
      <c r="AL54" s="568"/>
      <c r="AM54" s="568"/>
      <c r="AN54" s="568"/>
      <c r="AO54" s="568"/>
      <c r="AP54" s="568"/>
      <c r="AQ54" s="568"/>
      <c r="AR54" s="568"/>
      <c r="AS54" s="568"/>
      <c r="AT54" s="568"/>
      <c r="AU54" s="568"/>
      <c r="AV54" s="568"/>
      <c r="AW54" s="568"/>
      <c r="AX54" s="568"/>
      <c r="AY54" s="568"/>
      <c r="AZ54" s="568"/>
      <c r="BA54" s="568"/>
      <c r="BB54" s="568"/>
      <c r="BC54" s="568"/>
      <c r="BD54" s="568"/>
      <c r="BE54" s="568"/>
      <c r="BF54" s="568"/>
      <c r="BG54" s="568"/>
      <c r="BH54" s="568"/>
      <c r="BI54" s="568"/>
      <c r="BJ54" s="568"/>
      <c r="BK54" s="568"/>
      <c r="BL54" s="568"/>
      <c r="BM54" s="568"/>
      <c r="BN54" s="568"/>
      <c r="BO54" s="568"/>
      <c r="BP54" s="568"/>
      <c r="BQ54" s="568"/>
      <c r="BR54" s="568"/>
      <c r="BS54" s="568"/>
      <c r="BT54" s="568"/>
      <c r="BU54" s="568"/>
      <c r="BV54" s="568"/>
      <c r="BW54" s="568"/>
      <c r="BX54" s="568"/>
      <c r="BY54" s="568"/>
      <c r="BZ54" s="568"/>
      <c r="CA54" s="568"/>
      <c r="CB54" s="568"/>
      <c r="CC54" s="568"/>
      <c r="CD54" s="568"/>
      <c r="CE54" s="568"/>
      <c r="CF54" s="568"/>
      <c r="CG54" s="568"/>
      <c r="CH54" s="568"/>
      <c r="CI54" s="568"/>
      <c r="CJ54" s="568"/>
      <c r="CK54" s="568"/>
      <c r="CL54" s="568"/>
      <c r="CM54" s="568"/>
      <c r="CN54" s="568"/>
      <c r="CO54" s="568"/>
      <c r="CP54" s="568"/>
      <c r="CQ54" s="568"/>
      <c r="CR54" s="568"/>
      <c r="CS54" s="568"/>
      <c r="CT54" s="568"/>
      <c r="CU54" s="568"/>
      <c r="CV54" s="568"/>
      <c r="CW54" s="568"/>
      <c r="CX54" s="568"/>
      <c r="CY54" s="568"/>
      <c r="CZ54" s="568"/>
      <c r="DA54" s="568"/>
      <c r="DB54" s="568"/>
      <c r="DC54" s="568"/>
      <c r="DD54" s="568"/>
      <c r="DE54" s="568"/>
      <c r="DF54" s="568"/>
      <c r="DG54" s="568"/>
      <c r="DH54" s="568"/>
      <c r="DI54" s="568"/>
      <c r="DJ54" s="568"/>
      <c r="DK54" s="568"/>
      <c r="DL54" s="568"/>
      <c r="DM54" s="568"/>
      <c r="DN54" s="568"/>
      <c r="DO54" s="568"/>
      <c r="DP54" s="568"/>
      <c r="DQ54" s="568"/>
      <c r="DR54" s="568"/>
      <c r="DS54" s="568"/>
      <c r="DT54" s="568"/>
      <c r="DU54" s="568"/>
      <c r="DV54" s="568"/>
      <c r="DW54" s="568"/>
      <c r="DX54" s="568"/>
      <c r="DY54" s="568"/>
      <c r="DZ54" s="568"/>
      <c r="EA54" s="568"/>
      <c r="EB54" s="568"/>
      <c r="EC54" s="568"/>
      <c r="ED54" s="568"/>
      <c r="EE54" s="568"/>
      <c r="EF54" s="568"/>
      <c r="EG54" s="568"/>
      <c r="EH54" s="568"/>
      <c r="EI54" s="568"/>
      <c r="EJ54" s="568"/>
      <c r="EK54" s="568"/>
      <c r="EL54" s="568"/>
      <c r="EM54" s="568"/>
      <c r="EN54" s="568"/>
      <c r="EO54" s="568"/>
      <c r="EP54" s="568"/>
      <c r="EQ54" s="568"/>
      <c r="ER54" s="568"/>
      <c r="ES54" s="568"/>
      <c r="ET54" s="568"/>
      <c r="EU54" s="568"/>
      <c r="EV54" s="568"/>
      <c r="EW54" s="568"/>
      <c r="EX54" s="568"/>
      <c r="EY54" s="568"/>
      <c r="EZ54" s="568"/>
      <c r="FA54" s="568"/>
      <c r="FB54" s="568"/>
      <c r="FC54" s="568"/>
      <c r="FD54" s="568"/>
      <c r="FE54" s="568"/>
      <c r="FF54" s="568"/>
      <c r="FG54" s="568"/>
      <c r="FH54" s="568"/>
      <c r="FI54" s="568"/>
      <c r="FJ54" s="568"/>
      <c r="FK54" s="568"/>
      <c r="FL54" s="568"/>
      <c r="FM54" s="568"/>
      <c r="FN54" s="568"/>
      <c r="FO54" s="568"/>
      <c r="FP54" s="568"/>
      <c r="FQ54" s="568"/>
      <c r="FR54" s="568"/>
      <c r="FS54" s="568"/>
      <c r="FT54" s="568"/>
      <c r="FU54" s="568"/>
      <c r="FV54" s="568"/>
      <c r="FW54" s="568"/>
      <c r="FX54" s="568"/>
      <c r="FY54" s="568"/>
      <c r="FZ54" s="568"/>
      <c r="GA54" s="568"/>
      <c r="GB54" s="568"/>
      <c r="GC54" s="568"/>
      <c r="GD54" s="568"/>
      <c r="GE54" s="568"/>
      <c r="GF54" s="568"/>
      <c r="GG54" s="568"/>
      <c r="GH54" s="568"/>
      <c r="GI54" s="568"/>
      <c r="GJ54" s="568"/>
      <c r="GK54" s="568"/>
      <c r="GL54" s="568"/>
      <c r="GM54" s="568"/>
      <c r="GN54" s="568"/>
      <c r="GO54" s="568"/>
      <c r="GP54" s="568"/>
      <c r="GQ54" s="568"/>
      <c r="GR54" s="568"/>
      <c r="GS54" s="568"/>
      <c r="GT54" s="568"/>
      <c r="GU54" s="568"/>
      <c r="GV54" s="568"/>
      <c r="GW54" s="568"/>
      <c r="GX54" s="568"/>
      <c r="GY54" s="568"/>
      <c r="GZ54" s="568"/>
      <c r="HA54" s="568"/>
      <c r="HB54" s="568"/>
      <c r="HC54" s="568"/>
      <c r="HD54" s="568"/>
      <c r="HE54" s="568"/>
      <c r="HF54" s="568"/>
      <c r="HG54" s="568"/>
      <c r="HH54" s="568"/>
      <c r="HI54" s="568"/>
      <c r="HJ54" s="568"/>
      <c r="HK54" s="568"/>
      <c r="HL54" s="568"/>
      <c r="HM54" s="568"/>
      <c r="HN54" s="568"/>
      <c r="HO54" s="568"/>
      <c r="HP54" s="568"/>
      <c r="HQ54" s="568"/>
      <c r="HR54" s="568"/>
      <c r="HS54" s="568"/>
      <c r="HT54" s="568"/>
    </row>
    <row r="55" spans="1:228" s="569" customFormat="1" ht="297" customHeight="1">
      <c r="A55" s="589">
        <v>13</v>
      </c>
      <c r="B55" s="623">
        <v>84</v>
      </c>
      <c r="C55" s="622" t="s">
        <v>21</v>
      </c>
      <c r="D55" s="624" t="s">
        <v>1615</v>
      </c>
      <c r="E55" s="625" t="s">
        <v>366</v>
      </c>
      <c r="F55" s="622">
        <v>12</v>
      </c>
      <c r="G55" s="622" t="s">
        <v>182</v>
      </c>
      <c r="H55" s="634">
        <v>36958</v>
      </c>
      <c r="I55" s="634">
        <v>3079.83</v>
      </c>
      <c r="J55" s="622" t="s">
        <v>11</v>
      </c>
      <c r="K55" s="626">
        <v>46295</v>
      </c>
      <c r="L55" s="626">
        <v>46356</v>
      </c>
      <c r="M55" s="622"/>
      <c r="N55" s="622"/>
      <c r="O55" s="622"/>
      <c r="P55" s="622" t="s">
        <v>1302</v>
      </c>
      <c r="Q55" s="669" t="s">
        <v>1303</v>
      </c>
      <c r="R55" s="568"/>
      <c r="S55" s="568"/>
      <c r="T55" s="568"/>
      <c r="U55" s="568"/>
      <c r="V55" s="568"/>
      <c r="W55" s="568"/>
      <c r="X55" s="568"/>
      <c r="Y55" s="568"/>
      <c r="Z55" s="568"/>
      <c r="AA55" s="568"/>
      <c r="AB55" s="568"/>
      <c r="AC55" s="568"/>
      <c r="AD55" s="568"/>
      <c r="AE55" s="568"/>
      <c r="AF55" s="568"/>
      <c r="AG55" s="568"/>
      <c r="AH55" s="568"/>
      <c r="AI55" s="568"/>
      <c r="AJ55" s="568"/>
      <c r="AK55" s="568"/>
      <c r="AL55" s="568"/>
      <c r="AM55" s="568"/>
      <c r="AN55" s="568"/>
      <c r="AO55" s="568"/>
      <c r="AP55" s="568"/>
      <c r="AQ55" s="568"/>
      <c r="AR55" s="568"/>
      <c r="AS55" s="568"/>
      <c r="AT55" s="568"/>
      <c r="AU55" s="568"/>
      <c r="AV55" s="568"/>
      <c r="AW55" s="568"/>
      <c r="AX55" s="568"/>
      <c r="AY55" s="568"/>
      <c r="AZ55" s="568"/>
      <c r="BA55" s="568"/>
      <c r="BB55" s="568"/>
      <c r="BC55" s="568"/>
      <c r="BD55" s="568"/>
      <c r="BE55" s="568"/>
      <c r="BF55" s="568"/>
      <c r="BG55" s="568"/>
      <c r="BH55" s="568"/>
      <c r="BI55" s="568"/>
      <c r="BJ55" s="568"/>
      <c r="BK55" s="568"/>
      <c r="BL55" s="568"/>
      <c r="BM55" s="568"/>
      <c r="BN55" s="568"/>
      <c r="BO55" s="568"/>
      <c r="BP55" s="568"/>
      <c r="BQ55" s="568"/>
      <c r="BR55" s="568"/>
      <c r="BS55" s="568"/>
      <c r="BT55" s="568"/>
      <c r="BU55" s="568"/>
      <c r="BV55" s="568"/>
      <c r="BW55" s="568"/>
      <c r="BX55" s="568"/>
      <c r="BY55" s="568"/>
      <c r="BZ55" s="568"/>
      <c r="CA55" s="568"/>
      <c r="CB55" s="568"/>
      <c r="CC55" s="568"/>
      <c r="CD55" s="568"/>
      <c r="CE55" s="568"/>
      <c r="CF55" s="568"/>
      <c r="CG55" s="568"/>
      <c r="CH55" s="568"/>
      <c r="CI55" s="568"/>
      <c r="CJ55" s="568"/>
      <c r="CK55" s="568"/>
      <c r="CL55" s="568"/>
      <c r="CM55" s="568"/>
      <c r="CN55" s="568"/>
      <c r="CO55" s="568"/>
      <c r="CP55" s="568"/>
      <c r="CQ55" s="568"/>
      <c r="CR55" s="568"/>
      <c r="CS55" s="568"/>
      <c r="CT55" s="568"/>
      <c r="CU55" s="568"/>
      <c r="CV55" s="568"/>
      <c r="CW55" s="568"/>
      <c r="CX55" s="568"/>
      <c r="CY55" s="568"/>
      <c r="CZ55" s="568"/>
      <c r="DA55" s="568"/>
      <c r="DB55" s="568"/>
      <c r="DC55" s="568"/>
      <c r="DD55" s="568"/>
      <c r="DE55" s="568"/>
      <c r="DF55" s="568"/>
      <c r="DG55" s="568"/>
      <c r="DH55" s="568"/>
      <c r="DI55" s="568"/>
      <c r="DJ55" s="568"/>
      <c r="DK55" s="568"/>
      <c r="DL55" s="568"/>
      <c r="DM55" s="568"/>
      <c r="DN55" s="568"/>
      <c r="DO55" s="568"/>
      <c r="DP55" s="568"/>
      <c r="DQ55" s="568"/>
      <c r="DR55" s="568"/>
      <c r="DS55" s="568"/>
      <c r="DT55" s="568"/>
      <c r="DU55" s="568"/>
      <c r="DV55" s="568"/>
      <c r="DW55" s="568"/>
      <c r="DX55" s="568"/>
      <c r="DY55" s="568"/>
      <c r="DZ55" s="568"/>
      <c r="EA55" s="568"/>
      <c r="EB55" s="568"/>
      <c r="EC55" s="568"/>
      <c r="ED55" s="568"/>
      <c r="EE55" s="568"/>
      <c r="EF55" s="568"/>
      <c r="EG55" s="568"/>
      <c r="EH55" s="568"/>
      <c r="EI55" s="568"/>
      <c r="EJ55" s="568"/>
      <c r="EK55" s="568"/>
      <c r="EL55" s="568"/>
      <c r="EM55" s="568"/>
      <c r="EN55" s="568"/>
      <c r="EO55" s="568"/>
      <c r="EP55" s="568"/>
      <c r="EQ55" s="568"/>
      <c r="ER55" s="568"/>
      <c r="ES55" s="568"/>
      <c r="ET55" s="568"/>
      <c r="EU55" s="568"/>
      <c r="EV55" s="568"/>
      <c r="EW55" s="568"/>
      <c r="EX55" s="568"/>
      <c r="EY55" s="568"/>
      <c r="EZ55" s="568"/>
      <c r="FA55" s="568"/>
      <c r="FB55" s="568"/>
      <c r="FC55" s="568"/>
      <c r="FD55" s="568"/>
      <c r="FE55" s="568"/>
      <c r="FF55" s="568"/>
      <c r="FG55" s="568"/>
      <c r="FH55" s="568"/>
      <c r="FI55" s="568"/>
      <c r="FJ55" s="568"/>
      <c r="FK55" s="568"/>
      <c r="FL55" s="568"/>
      <c r="FM55" s="568"/>
      <c r="FN55" s="568"/>
      <c r="FO55" s="568"/>
      <c r="FP55" s="568"/>
      <c r="FQ55" s="568"/>
      <c r="FR55" s="568"/>
      <c r="FS55" s="568"/>
      <c r="FT55" s="568"/>
      <c r="FU55" s="568"/>
      <c r="FV55" s="568"/>
      <c r="FW55" s="568"/>
      <c r="FX55" s="568"/>
      <c r="FY55" s="568"/>
      <c r="FZ55" s="568"/>
      <c r="GA55" s="568"/>
      <c r="GB55" s="568"/>
      <c r="GC55" s="568"/>
      <c r="GD55" s="568"/>
      <c r="GE55" s="568"/>
      <c r="GF55" s="568"/>
      <c r="GG55" s="568"/>
      <c r="GH55" s="568"/>
      <c r="GI55" s="568"/>
      <c r="GJ55" s="568"/>
      <c r="GK55" s="568"/>
      <c r="GL55" s="568"/>
      <c r="GM55" s="568"/>
      <c r="GN55" s="568"/>
      <c r="GO55" s="568"/>
      <c r="GP55" s="568"/>
      <c r="GQ55" s="568"/>
      <c r="GR55" s="568"/>
      <c r="GS55" s="568"/>
      <c r="GT55" s="568"/>
      <c r="GU55" s="568"/>
      <c r="GV55" s="568"/>
      <c r="GW55" s="568"/>
      <c r="GX55" s="568"/>
      <c r="GY55" s="568"/>
      <c r="GZ55" s="568"/>
      <c r="HA55" s="568"/>
      <c r="HB55" s="568"/>
      <c r="HC55" s="568"/>
      <c r="HD55" s="568"/>
      <c r="HE55" s="568"/>
      <c r="HF55" s="568"/>
      <c r="HG55" s="568"/>
      <c r="HH55" s="568"/>
      <c r="HI55" s="568"/>
      <c r="HJ55" s="568"/>
      <c r="HK55" s="568"/>
      <c r="HL55" s="568"/>
      <c r="HM55" s="568"/>
      <c r="HN55" s="568"/>
      <c r="HO55" s="568"/>
      <c r="HP55" s="568"/>
      <c r="HQ55" s="568"/>
      <c r="HR55" s="568"/>
      <c r="HS55" s="568"/>
      <c r="HT55" s="568"/>
    </row>
    <row r="56" spans="1:228" ht="330" customHeight="1">
      <c r="A56" s="590">
        <v>15</v>
      </c>
      <c r="B56" s="623">
        <v>85</v>
      </c>
      <c r="C56" s="627" t="s">
        <v>21</v>
      </c>
      <c r="D56" s="624" t="s">
        <v>1548</v>
      </c>
      <c r="E56" s="625" t="s">
        <v>1549</v>
      </c>
      <c r="F56" s="622">
        <f>12+48</f>
        <v>60</v>
      </c>
      <c r="G56" s="622" t="s">
        <v>182</v>
      </c>
      <c r="H56" s="634">
        <f>19904+583636</f>
        <v>603540</v>
      </c>
      <c r="I56" s="634">
        <v>21500</v>
      </c>
      <c r="J56" s="622" t="s">
        <v>11</v>
      </c>
      <c r="K56" s="626">
        <v>46053</v>
      </c>
      <c r="L56" s="626">
        <v>46234</v>
      </c>
      <c r="M56" s="622"/>
      <c r="N56" s="622"/>
      <c r="O56" s="622"/>
      <c r="P56" s="622" t="s">
        <v>1302</v>
      </c>
      <c r="Q56" s="669" t="s">
        <v>1303</v>
      </c>
    </row>
    <row r="57" spans="1:228" ht="132.6" customHeight="1">
      <c r="A57" s="590">
        <v>16</v>
      </c>
      <c r="B57" s="623">
        <v>86</v>
      </c>
      <c r="C57" s="627" t="s">
        <v>21</v>
      </c>
      <c r="D57" s="645" t="s">
        <v>1616</v>
      </c>
      <c r="E57" s="625" t="s">
        <v>888</v>
      </c>
      <c r="F57" s="622">
        <f>12+12</f>
        <v>24</v>
      </c>
      <c r="G57" s="622" t="s">
        <v>182</v>
      </c>
      <c r="H57" s="634">
        <f>27498+18805.56</f>
        <v>46303.56</v>
      </c>
      <c r="I57" s="634">
        <v>12710.88</v>
      </c>
      <c r="J57" s="622" t="s">
        <v>11</v>
      </c>
      <c r="K57" s="626">
        <v>46081</v>
      </c>
      <c r="L57" s="626">
        <v>46142</v>
      </c>
      <c r="M57" s="622"/>
      <c r="N57" s="622"/>
      <c r="O57" s="622"/>
      <c r="P57" s="622" t="s">
        <v>1302</v>
      </c>
      <c r="Q57" s="669" t="s">
        <v>1303</v>
      </c>
    </row>
    <row r="58" spans="1:228" ht="122.45" customHeight="1">
      <c r="A58" s="590">
        <v>17</v>
      </c>
      <c r="B58" s="623">
        <v>87</v>
      </c>
      <c r="C58" s="627" t="s">
        <v>21</v>
      </c>
      <c r="D58" s="636" t="s">
        <v>891</v>
      </c>
      <c r="E58" s="637" t="s">
        <v>892</v>
      </c>
      <c r="F58" s="622">
        <f>12+12</f>
        <v>24</v>
      </c>
      <c r="G58" s="622" t="s">
        <v>182</v>
      </c>
      <c r="H58" s="635">
        <f>13244+10141.6</f>
        <v>23385.599999999999</v>
      </c>
      <c r="I58" s="635">
        <v>6419.52</v>
      </c>
      <c r="J58" s="627" t="s">
        <v>11</v>
      </c>
      <c r="K58" s="626">
        <v>46081</v>
      </c>
      <c r="L58" s="626">
        <v>46142</v>
      </c>
      <c r="M58" s="622"/>
      <c r="N58" s="622"/>
      <c r="O58" s="622"/>
      <c r="P58" s="622" t="s">
        <v>1302</v>
      </c>
      <c r="Q58" s="669" t="s">
        <v>1303</v>
      </c>
    </row>
    <row r="59" spans="1:228" ht="204" customHeight="1">
      <c r="A59" s="590">
        <v>18</v>
      </c>
      <c r="B59" s="623">
        <v>88</v>
      </c>
      <c r="C59" s="627" t="s">
        <v>21</v>
      </c>
      <c r="D59" s="636" t="s">
        <v>517</v>
      </c>
      <c r="E59" s="637" t="s">
        <v>518</v>
      </c>
      <c r="F59" s="622">
        <v>12</v>
      </c>
      <c r="G59" s="622" t="s">
        <v>182</v>
      </c>
      <c r="H59" s="635">
        <f>136940+51426.01</f>
        <v>188366.01</v>
      </c>
      <c r="I59" s="635">
        <f t="shared" ref="I59:I66" si="0">H59/10</f>
        <v>18836.601000000002</v>
      </c>
      <c r="J59" s="627" t="s">
        <v>11</v>
      </c>
      <c r="K59" s="626">
        <v>46053</v>
      </c>
      <c r="L59" s="626">
        <v>46203</v>
      </c>
      <c r="M59" s="622"/>
      <c r="N59" s="622"/>
      <c r="O59" s="622"/>
      <c r="P59" s="622" t="s">
        <v>1302</v>
      </c>
      <c r="Q59" s="669" t="s">
        <v>1303</v>
      </c>
    </row>
    <row r="60" spans="1:228" ht="187.9" customHeight="1">
      <c r="A60" s="590">
        <v>19</v>
      </c>
      <c r="B60" s="623">
        <v>89</v>
      </c>
      <c r="C60" s="627" t="s">
        <v>21</v>
      </c>
      <c r="D60" s="636" t="s">
        <v>519</v>
      </c>
      <c r="E60" s="637" t="s">
        <v>520</v>
      </c>
      <c r="F60" s="622">
        <v>12</v>
      </c>
      <c r="G60" s="622" t="s">
        <v>182</v>
      </c>
      <c r="H60" s="635">
        <f>99319+66663.31</f>
        <v>165982.31</v>
      </c>
      <c r="I60" s="635">
        <f t="shared" si="0"/>
        <v>16598.231</v>
      </c>
      <c r="J60" s="627" t="s">
        <v>11</v>
      </c>
      <c r="K60" s="626">
        <v>46053</v>
      </c>
      <c r="L60" s="626">
        <v>46203</v>
      </c>
      <c r="M60" s="622"/>
      <c r="N60" s="622"/>
      <c r="O60" s="622"/>
      <c r="P60" s="622" t="s">
        <v>1302</v>
      </c>
      <c r="Q60" s="669" t="s">
        <v>1303</v>
      </c>
    </row>
    <row r="61" spans="1:228" ht="189.75" customHeight="1">
      <c r="A61" s="590">
        <v>20</v>
      </c>
      <c r="B61" s="623">
        <v>90</v>
      </c>
      <c r="C61" s="627" t="s">
        <v>21</v>
      </c>
      <c r="D61" s="636" t="s">
        <v>521</v>
      </c>
      <c r="E61" s="637" t="s">
        <v>522</v>
      </c>
      <c r="F61" s="622">
        <v>12</v>
      </c>
      <c r="G61" s="622" t="s">
        <v>182</v>
      </c>
      <c r="H61" s="635">
        <f>79234+15223.57</f>
        <v>94457.57</v>
      </c>
      <c r="I61" s="635">
        <f t="shared" si="0"/>
        <v>9445.7570000000014</v>
      </c>
      <c r="J61" s="627" t="s">
        <v>11</v>
      </c>
      <c r="K61" s="626">
        <v>46053</v>
      </c>
      <c r="L61" s="626">
        <v>46203</v>
      </c>
      <c r="M61" s="622"/>
      <c r="N61" s="622"/>
      <c r="O61" s="622"/>
      <c r="P61" s="622" t="s">
        <v>1302</v>
      </c>
      <c r="Q61" s="669" t="s">
        <v>1303</v>
      </c>
    </row>
    <row r="62" spans="1:228" ht="217.15" customHeight="1">
      <c r="A62" s="590">
        <v>21</v>
      </c>
      <c r="B62" s="623">
        <v>91</v>
      </c>
      <c r="C62" s="627" t="s">
        <v>21</v>
      </c>
      <c r="D62" s="636" t="s">
        <v>523</v>
      </c>
      <c r="E62" s="637" t="s">
        <v>524</v>
      </c>
      <c r="F62" s="622">
        <v>12</v>
      </c>
      <c r="G62" s="622" t="s">
        <v>182</v>
      </c>
      <c r="H62" s="635">
        <f>94274+8267.94</f>
        <v>102541.94</v>
      </c>
      <c r="I62" s="635">
        <f t="shared" si="0"/>
        <v>10254.194</v>
      </c>
      <c r="J62" s="627" t="s">
        <v>11</v>
      </c>
      <c r="K62" s="626">
        <v>46053</v>
      </c>
      <c r="L62" s="626">
        <v>46203</v>
      </c>
      <c r="M62" s="622"/>
      <c r="N62" s="622"/>
      <c r="O62" s="622"/>
      <c r="P62" s="622" t="s">
        <v>1302</v>
      </c>
      <c r="Q62" s="669" t="s">
        <v>1303</v>
      </c>
      <c r="R62" s="617"/>
    </row>
    <row r="63" spans="1:228" ht="184.9" customHeight="1">
      <c r="A63" s="590">
        <v>22</v>
      </c>
      <c r="B63" s="623">
        <v>92</v>
      </c>
      <c r="C63" s="627" t="s">
        <v>21</v>
      </c>
      <c r="D63" s="636" t="s">
        <v>525</v>
      </c>
      <c r="E63" s="637" t="s">
        <v>518</v>
      </c>
      <c r="F63" s="622">
        <v>12</v>
      </c>
      <c r="G63" s="622" t="s">
        <v>182</v>
      </c>
      <c r="H63" s="635">
        <f>81546+26596.56</f>
        <v>108142.56</v>
      </c>
      <c r="I63" s="635">
        <f t="shared" si="0"/>
        <v>10814.255999999999</v>
      </c>
      <c r="J63" s="627" t="s">
        <v>11</v>
      </c>
      <c r="K63" s="626">
        <v>46053</v>
      </c>
      <c r="L63" s="626">
        <v>46203</v>
      </c>
      <c r="M63" s="622"/>
      <c r="N63" s="622"/>
      <c r="O63" s="622"/>
      <c r="P63" s="622" t="s">
        <v>1302</v>
      </c>
      <c r="Q63" s="669" t="s">
        <v>1303</v>
      </c>
    </row>
    <row r="64" spans="1:228" ht="183.6" customHeight="1">
      <c r="A64" s="590">
        <v>23</v>
      </c>
      <c r="B64" s="623">
        <v>93</v>
      </c>
      <c r="C64" s="627" t="s">
        <v>21</v>
      </c>
      <c r="D64" s="636" t="s">
        <v>526</v>
      </c>
      <c r="E64" s="637" t="s">
        <v>527</v>
      </c>
      <c r="F64" s="622">
        <v>12</v>
      </c>
      <c r="G64" s="622" t="s">
        <v>182</v>
      </c>
      <c r="H64" s="635">
        <f>89686+10017.32</f>
        <v>99703.32</v>
      </c>
      <c r="I64" s="635">
        <f t="shared" si="0"/>
        <v>9970.3320000000003</v>
      </c>
      <c r="J64" s="627" t="s">
        <v>11</v>
      </c>
      <c r="K64" s="626">
        <v>46053</v>
      </c>
      <c r="L64" s="626">
        <v>46203</v>
      </c>
      <c r="M64" s="622"/>
      <c r="N64" s="622"/>
      <c r="O64" s="622"/>
      <c r="P64" s="622" t="s">
        <v>1302</v>
      </c>
      <c r="Q64" s="669" t="s">
        <v>1303</v>
      </c>
    </row>
    <row r="65" spans="1:228" s="569" customFormat="1" ht="185.45" customHeight="1">
      <c r="A65" s="589">
        <v>24</v>
      </c>
      <c r="B65" s="623">
        <v>94</v>
      </c>
      <c r="C65" s="622" t="s">
        <v>21</v>
      </c>
      <c r="D65" s="624" t="s">
        <v>528</v>
      </c>
      <c r="E65" s="625" t="s">
        <v>529</v>
      </c>
      <c r="F65" s="622">
        <v>12</v>
      </c>
      <c r="G65" s="622" t="s">
        <v>182</v>
      </c>
      <c r="H65" s="635">
        <f>103627+25633.47</f>
        <v>129260.47</v>
      </c>
      <c r="I65" s="634">
        <f t="shared" si="0"/>
        <v>12926.047</v>
      </c>
      <c r="J65" s="622" t="s">
        <v>11</v>
      </c>
      <c r="K65" s="626">
        <v>46053</v>
      </c>
      <c r="L65" s="626">
        <v>46203</v>
      </c>
      <c r="M65" s="622"/>
      <c r="N65" s="622"/>
      <c r="O65" s="622"/>
      <c r="P65" s="622" t="s">
        <v>1302</v>
      </c>
      <c r="Q65" s="669" t="s">
        <v>1303</v>
      </c>
      <c r="R65" s="568"/>
      <c r="S65" s="568"/>
      <c r="T65" s="568"/>
      <c r="U65" s="568"/>
      <c r="V65" s="568"/>
      <c r="W65" s="568"/>
      <c r="X65" s="568"/>
      <c r="Y65" s="568"/>
      <c r="Z65" s="568"/>
      <c r="AA65" s="568"/>
      <c r="AB65" s="568"/>
      <c r="AC65" s="568"/>
      <c r="AD65" s="568"/>
      <c r="AE65" s="568"/>
      <c r="AF65" s="568"/>
      <c r="AG65" s="568"/>
      <c r="AH65" s="568"/>
      <c r="AI65" s="568"/>
      <c r="AJ65" s="568"/>
      <c r="AK65" s="568"/>
      <c r="AL65" s="568"/>
      <c r="AM65" s="568"/>
      <c r="AN65" s="568"/>
      <c r="AO65" s="568"/>
      <c r="AP65" s="568"/>
      <c r="AQ65" s="568"/>
      <c r="AR65" s="568"/>
      <c r="AS65" s="568"/>
      <c r="AT65" s="568"/>
      <c r="AU65" s="568"/>
      <c r="AV65" s="568"/>
      <c r="AW65" s="568"/>
      <c r="AX65" s="568"/>
      <c r="AY65" s="568"/>
      <c r="AZ65" s="568"/>
      <c r="BA65" s="568"/>
      <c r="BB65" s="568"/>
      <c r="BC65" s="568"/>
      <c r="BD65" s="568"/>
      <c r="BE65" s="568"/>
      <c r="BF65" s="568"/>
      <c r="BG65" s="568"/>
      <c r="BH65" s="568"/>
      <c r="BI65" s="568"/>
      <c r="BJ65" s="568"/>
      <c r="BK65" s="568"/>
      <c r="BL65" s="568"/>
      <c r="BM65" s="568"/>
      <c r="BN65" s="568"/>
      <c r="BO65" s="568"/>
      <c r="BP65" s="568"/>
      <c r="BQ65" s="568"/>
      <c r="BR65" s="568"/>
      <c r="BS65" s="568"/>
      <c r="BT65" s="568"/>
      <c r="BU65" s="568"/>
      <c r="BV65" s="568"/>
      <c r="BW65" s="568"/>
      <c r="BX65" s="568"/>
      <c r="BY65" s="568"/>
      <c r="BZ65" s="568"/>
      <c r="CA65" s="568"/>
      <c r="CB65" s="568"/>
      <c r="CC65" s="568"/>
      <c r="CD65" s="568"/>
      <c r="CE65" s="568"/>
      <c r="CF65" s="568"/>
      <c r="CG65" s="568"/>
      <c r="CH65" s="568"/>
      <c r="CI65" s="568"/>
      <c r="CJ65" s="568"/>
      <c r="CK65" s="568"/>
      <c r="CL65" s="568"/>
      <c r="CM65" s="568"/>
      <c r="CN65" s="568"/>
      <c r="CO65" s="568"/>
      <c r="CP65" s="568"/>
      <c r="CQ65" s="568"/>
      <c r="CR65" s="568"/>
      <c r="CS65" s="568"/>
      <c r="CT65" s="568"/>
      <c r="CU65" s="568"/>
      <c r="CV65" s="568"/>
      <c r="CW65" s="568"/>
      <c r="CX65" s="568"/>
      <c r="CY65" s="568"/>
      <c r="CZ65" s="568"/>
      <c r="DA65" s="568"/>
      <c r="DB65" s="568"/>
      <c r="DC65" s="568"/>
      <c r="DD65" s="568"/>
      <c r="DE65" s="568"/>
      <c r="DF65" s="568"/>
      <c r="DG65" s="568"/>
      <c r="DH65" s="568"/>
      <c r="DI65" s="568"/>
      <c r="DJ65" s="568"/>
      <c r="DK65" s="568"/>
      <c r="DL65" s="568"/>
      <c r="DM65" s="568"/>
      <c r="DN65" s="568"/>
      <c r="DO65" s="568"/>
      <c r="DP65" s="568"/>
      <c r="DQ65" s="568"/>
      <c r="DR65" s="568"/>
      <c r="DS65" s="568"/>
      <c r="DT65" s="568"/>
      <c r="DU65" s="568"/>
      <c r="DV65" s="568"/>
      <c r="DW65" s="568"/>
      <c r="DX65" s="568"/>
      <c r="DY65" s="568"/>
      <c r="DZ65" s="568"/>
      <c r="EA65" s="568"/>
      <c r="EB65" s="568"/>
      <c r="EC65" s="568"/>
      <c r="ED65" s="568"/>
      <c r="EE65" s="568"/>
      <c r="EF65" s="568"/>
      <c r="EG65" s="568"/>
      <c r="EH65" s="568"/>
      <c r="EI65" s="568"/>
      <c r="EJ65" s="568"/>
      <c r="EK65" s="568"/>
      <c r="EL65" s="568"/>
      <c r="EM65" s="568"/>
      <c r="EN65" s="568"/>
      <c r="EO65" s="568"/>
      <c r="EP65" s="568"/>
      <c r="EQ65" s="568"/>
      <c r="ER65" s="568"/>
      <c r="ES65" s="568"/>
      <c r="ET65" s="568"/>
      <c r="EU65" s="568"/>
      <c r="EV65" s="568"/>
      <c r="EW65" s="568"/>
      <c r="EX65" s="568"/>
      <c r="EY65" s="568"/>
      <c r="EZ65" s="568"/>
      <c r="FA65" s="568"/>
      <c r="FB65" s="568"/>
      <c r="FC65" s="568"/>
      <c r="FD65" s="568"/>
      <c r="FE65" s="568"/>
      <c r="FF65" s="568"/>
      <c r="FG65" s="568"/>
      <c r="FH65" s="568"/>
      <c r="FI65" s="568"/>
      <c r="FJ65" s="568"/>
      <c r="FK65" s="568"/>
      <c r="FL65" s="568"/>
      <c r="FM65" s="568"/>
      <c r="FN65" s="568"/>
      <c r="FO65" s="568"/>
      <c r="FP65" s="568"/>
      <c r="FQ65" s="568"/>
      <c r="FR65" s="568"/>
      <c r="FS65" s="568"/>
      <c r="FT65" s="568"/>
      <c r="FU65" s="568"/>
      <c r="FV65" s="568"/>
      <c r="FW65" s="568"/>
      <c r="FX65" s="568"/>
      <c r="FY65" s="568"/>
      <c r="FZ65" s="568"/>
      <c r="GA65" s="568"/>
      <c r="GB65" s="568"/>
      <c r="GC65" s="568"/>
      <c r="GD65" s="568"/>
      <c r="GE65" s="568"/>
      <c r="GF65" s="568"/>
      <c r="GG65" s="568"/>
      <c r="GH65" s="568"/>
      <c r="GI65" s="568"/>
      <c r="GJ65" s="568"/>
      <c r="GK65" s="568"/>
      <c r="GL65" s="568"/>
      <c r="GM65" s="568"/>
      <c r="GN65" s="568"/>
      <c r="GO65" s="568"/>
      <c r="GP65" s="568"/>
      <c r="GQ65" s="568"/>
      <c r="GR65" s="568"/>
      <c r="GS65" s="568"/>
      <c r="GT65" s="568"/>
      <c r="GU65" s="568"/>
      <c r="GV65" s="568"/>
      <c r="GW65" s="568"/>
      <c r="GX65" s="568"/>
      <c r="GY65" s="568"/>
      <c r="GZ65" s="568"/>
      <c r="HA65" s="568"/>
      <c r="HB65" s="568"/>
      <c r="HC65" s="568"/>
      <c r="HD65" s="568"/>
      <c r="HE65" s="568"/>
      <c r="HF65" s="568"/>
      <c r="HG65" s="568"/>
      <c r="HH65" s="568"/>
      <c r="HI65" s="568"/>
      <c r="HJ65" s="568"/>
      <c r="HK65" s="568"/>
      <c r="HL65" s="568"/>
      <c r="HM65" s="568"/>
      <c r="HN65" s="568"/>
      <c r="HO65" s="568"/>
      <c r="HP65" s="568"/>
      <c r="HQ65" s="568"/>
      <c r="HR65" s="568"/>
      <c r="HS65" s="568"/>
      <c r="HT65" s="568"/>
    </row>
    <row r="66" spans="1:228" ht="201.6" customHeight="1">
      <c r="A66" s="590">
        <v>25</v>
      </c>
      <c r="B66" s="623">
        <v>95</v>
      </c>
      <c r="C66" s="627" t="s">
        <v>21</v>
      </c>
      <c r="D66" s="636" t="s">
        <v>1416</v>
      </c>
      <c r="E66" s="625" t="s">
        <v>530</v>
      </c>
      <c r="F66" s="622">
        <v>12</v>
      </c>
      <c r="G66" s="622" t="s">
        <v>182</v>
      </c>
      <c r="H66" s="571">
        <f>450560+121534</f>
        <v>572094</v>
      </c>
      <c r="I66" s="571">
        <f t="shared" si="0"/>
        <v>57209.4</v>
      </c>
      <c r="J66" s="622" t="s">
        <v>11</v>
      </c>
      <c r="K66" s="626">
        <v>45961</v>
      </c>
      <c r="L66" s="626">
        <v>46112</v>
      </c>
      <c r="M66" s="622"/>
      <c r="N66" s="622"/>
      <c r="O66" s="622"/>
      <c r="P66" s="622" t="s">
        <v>1302</v>
      </c>
      <c r="Q66" s="669" t="s">
        <v>1303</v>
      </c>
    </row>
    <row r="67" spans="1:228" ht="238.5" customHeight="1">
      <c r="A67" s="590">
        <v>29</v>
      </c>
      <c r="B67" s="623">
        <v>96</v>
      </c>
      <c r="C67" s="627" t="s">
        <v>21</v>
      </c>
      <c r="D67" s="625" t="s">
        <v>1423</v>
      </c>
      <c r="E67" s="625" t="s">
        <v>1159</v>
      </c>
      <c r="F67" s="646">
        <v>60</v>
      </c>
      <c r="G67" s="627" t="s">
        <v>182</v>
      </c>
      <c r="H67" s="571">
        <f>5917380.12+162873.36</f>
        <v>6080253.4800000004</v>
      </c>
      <c r="I67" s="571">
        <v>912038.02</v>
      </c>
      <c r="J67" s="622" t="s">
        <v>11</v>
      </c>
      <c r="K67" s="626">
        <v>46053</v>
      </c>
      <c r="L67" s="626">
        <v>46112</v>
      </c>
      <c r="M67" s="622"/>
      <c r="N67" s="622"/>
      <c r="O67" s="622"/>
      <c r="P67" s="622" t="s">
        <v>402</v>
      </c>
      <c r="Q67" s="669" t="s">
        <v>1303</v>
      </c>
    </row>
    <row r="68" spans="1:228" ht="241.5" customHeight="1">
      <c r="A68" s="590">
        <v>30</v>
      </c>
      <c r="B68" s="623">
        <v>97</v>
      </c>
      <c r="C68" s="627" t="s">
        <v>21</v>
      </c>
      <c r="D68" s="625" t="s">
        <v>1563</v>
      </c>
      <c r="E68" s="625" t="s">
        <v>1160</v>
      </c>
      <c r="F68" s="646">
        <v>60</v>
      </c>
      <c r="G68" s="627" t="s">
        <v>182</v>
      </c>
      <c r="H68" s="571">
        <v>6143925.5800000001</v>
      </c>
      <c r="I68" s="571">
        <v>904181</v>
      </c>
      <c r="J68" s="622" t="s">
        <v>11</v>
      </c>
      <c r="K68" s="626">
        <v>46053</v>
      </c>
      <c r="L68" s="626">
        <v>46112</v>
      </c>
      <c r="M68" s="622"/>
      <c r="N68" s="622"/>
      <c r="O68" s="622"/>
      <c r="P68" s="622" t="s">
        <v>402</v>
      </c>
      <c r="Q68" s="669" t="s">
        <v>1303</v>
      </c>
    </row>
    <row r="69" spans="1:228" ht="235.5" customHeight="1">
      <c r="A69" s="590">
        <v>31</v>
      </c>
      <c r="B69" s="623">
        <v>98</v>
      </c>
      <c r="C69" s="627" t="s">
        <v>21</v>
      </c>
      <c r="D69" s="625" t="s">
        <v>1424</v>
      </c>
      <c r="E69" s="625" t="s">
        <v>1161</v>
      </c>
      <c r="F69" s="646">
        <v>60</v>
      </c>
      <c r="G69" s="627" t="s">
        <v>182</v>
      </c>
      <c r="H69" s="571">
        <f>6697881.27+142020.23</f>
        <v>6839901.5</v>
      </c>
      <c r="I69" s="571">
        <v>1025985.23</v>
      </c>
      <c r="J69" s="622" t="s">
        <v>11</v>
      </c>
      <c r="K69" s="626">
        <v>46053</v>
      </c>
      <c r="L69" s="626">
        <v>46112</v>
      </c>
      <c r="M69" s="622"/>
      <c r="N69" s="622"/>
      <c r="O69" s="622"/>
      <c r="P69" s="622" t="s">
        <v>402</v>
      </c>
      <c r="Q69" s="669" t="s">
        <v>1303</v>
      </c>
    </row>
    <row r="70" spans="1:228" ht="236.25" customHeight="1">
      <c r="A70" s="590">
        <v>32</v>
      </c>
      <c r="B70" s="623">
        <v>99</v>
      </c>
      <c r="C70" s="627" t="s">
        <v>21</v>
      </c>
      <c r="D70" s="625" t="s">
        <v>1425</v>
      </c>
      <c r="E70" s="625" t="s">
        <v>1162</v>
      </c>
      <c r="F70" s="646">
        <v>60</v>
      </c>
      <c r="G70" s="627" t="s">
        <v>182</v>
      </c>
      <c r="H70" s="571">
        <f>5906788.71+115971.28</f>
        <v>6022759.9900000002</v>
      </c>
      <c r="I70" s="571">
        <v>903414</v>
      </c>
      <c r="J70" s="622" t="s">
        <v>11</v>
      </c>
      <c r="K70" s="626">
        <v>46053</v>
      </c>
      <c r="L70" s="626">
        <v>46112</v>
      </c>
      <c r="M70" s="622"/>
      <c r="N70" s="622"/>
      <c r="O70" s="622"/>
      <c r="P70" s="622" t="s">
        <v>402</v>
      </c>
      <c r="Q70" s="669" t="s">
        <v>1303</v>
      </c>
    </row>
    <row r="71" spans="1:228" ht="238.5" customHeight="1">
      <c r="A71" s="590">
        <v>33</v>
      </c>
      <c r="B71" s="623">
        <v>100</v>
      </c>
      <c r="C71" s="627" t="s">
        <v>21</v>
      </c>
      <c r="D71" s="625" t="s">
        <v>1426</v>
      </c>
      <c r="E71" s="625" t="s">
        <v>1163</v>
      </c>
      <c r="F71" s="646">
        <v>60</v>
      </c>
      <c r="G71" s="627" t="s">
        <v>182</v>
      </c>
      <c r="H71" s="571">
        <f>6043881.86+58650.7</f>
        <v>6102532.5600000005</v>
      </c>
      <c r="I71" s="571">
        <v>915379.88</v>
      </c>
      <c r="J71" s="622" t="s">
        <v>11</v>
      </c>
      <c r="K71" s="626">
        <v>46053</v>
      </c>
      <c r="L71" s="626">
        <v>46112</v>
      </c>
      <c r="M71" s="622"/>
      <c r="N71" s="622"/>
      <c r="O71" s="622"/>
      <c r="P71" s="622" t="s">
        <v>402</v>
      </c>
      <c r="Q71" s="669" t="s">
        <v>1303</v>
      </c>
    </row>
    <row r="72" spans="1:228" ht="245.25" customHeight="1">
      <c r="A72" s="590">
        <v>34</v>
      </c>
      <c r="B72" s="623">
        <v>101</v>
      </c>
      <c r="C72" s="627" t="s">
        <v>21</v>
      </c>
      <c r="D72" s="625" t="s">
        <v>1427</v>
      </c>
      <c r="E72" s="625" t="s">
        <v>1164</v>
      </c>
      <c r="F72" s="646">
        <v>60</v>
      </c>
      <c r="G72" s="627" t="s">
        <v>182</v>
      </c>
      <c r="H72" s="571">
        <f>9373019.25+540459.98</f>
        <v>9913479.2300000004</v>
      </c>
      <c r="I72" s="571">
        <v>1487021.88</v>
      </c>
      <c r="J72" s="622" t="s">
        <v>11</v>
      </c>
      <c r="K72" s="626">
        <v>46053</v>
      </c>
      <c r="L72" s="626">
        <v>46112</v>
      </c>
      <c r="M72" s="622"/>
      <c r="N72" s="622"/>
      <c r="O72" s="622"/>
      <c r="P72" s="622" t="s">
        <v>402</v>
      </c>
      <c r="Q72" s="669" t="s">
        <v>1303</v>
      </c>
    </row>
    <row r="73" spans="1:228" ht="243.75" customHeight="1">
      <c r="A73" s="590">
        <v>35</v>
      </c>
      <c r="B73" s="623">
        <v>102</v>
      </c>
      <c r="C73" s="627" t="s">
        <v>21</v>
      </c>
      <c r="D73" s="625" t="s">
        <v>1428</v>
      </c>
      <c r="E73" s="625" t="s">
        <v>1165</v>
      </c>
      <c r="F73" s="646">
        <v>60</v>
      </c>
      <c r="G73" s="627" t="s">
        <v>182</v>
      </c>
      <c r="H73" s="571">
        <f>9399678.42+526033.92</f>
        <v>9925712.3399999999</v>
      </c>
      <c r="I73" s="571">
        <v>1488856.85</v>
      </c>
      <c r="J73" s="622" t="s">
        <v>11</v>
      </c>
      <c r="K73" s="626">
        <v>46053</v>
      </c>
      <c r="L73" s="626">
        <v>46112</v>
      </c>
      <c r="M73" s="622"/>
      <c r="N73" s="622"/>
      <c r="O73" s="622"/>
      <c r="P73" s="622" t="s">
        <v>402</v>
      </c>
      <c r="Q73" s="669" t="s">
        <v>1303</v>
      </c>
    </row>
    <row r="74" spans="1:228" ht="243" customHeight="1">
      <c r="A74" s="590">
        <v>36</v>
      </c>
      <c r="B74" s="623">
        <v>103</v>
      </c>
      <c r="C74" s="627" t="s">
        <v>21</v>
      </c>
      <c r="D74" s="625" t="s">
        <v>1429</v>
      </c>
      <c r="E74" s="625" t="s">
        <v>1158</v>
      </c>
      <c r="F74" s="646">
        <v>60</v>
      </c>
      <c r="G74" s="627" t="s">
        <v>182</v>
      </c>
      <c r="H74" s="571">
        <v>6637021.6799999997</v>
      </c>
      <c r="I74" s="571">
        <v>994403.12</v>
      </c>
      <c r="J74" s="622" t="s">
        <v>11</v>
      </c>
      <c r="K74" s="626">
        <v>46053</v>
      </c>
      <c r="L74" s="626">
        <v>46112</v>
      </c>
      <c r="M74" s="622"/>
      <c r="N74" s="622"/>
      <c r="O74" s="622"/>
      <c r="P74" s="622" t="s">
        <v>402</v>
      </c>
      <c r="Q74" s="669" t="s">
        <v>1303</v>
      </c>
    </row>
    <row r="75" spans="1:228" ht="113.25" customHeight="1">
      <c r="A75" s="590"/>
      <c r="B75" s="623" t="s">
        <v>1550</v>
      </c>
      <c r="C75" s="627" t="s">
        <v>21</v>
      </c>
      <c r="D75" s="625" t="s">
        <v>1551</v>
      </c>
      <c r="E75" s="625" t="s">
        <v>508</v>
      </c>
      <c r="F75" s="646">
        <v>30</v>
      </c>
      <c r="G75" s="627" t="s">
        <v>182</v>
      </c>
      <c r="H75" s="571">
        <v>738637.5</v>
      </c>
      <c r="I75" s="571">
        <v>738637.5</v>
      </c>
      <c r="J75" s="622" t="s">
        <v>11</v>
      </c>
      <c r="K75" s="626">
        <v>45930</v>
      </c>
      <c r="L75" s="626">
        <v>46053</v>
      </c>
      <c r="M75" s="622"/>
      <c r="N75" s="622"/>
      <c r="O75" s="622"/>
      <c r="P75" s="622" t="s">
        <v>1302</v>
      </c>
      <c r="Q75" s="669" t="s">
        <v>1552</v>
      </c>
    </row>
    <row r="76" spans="1:228" ht="175.9" customHeight="1">
      <c r="A76" s="590">
        <v>1</v>
      </c>
      <c r="B76" s="623">
        <v>104</v>
      </c>
      <c r="C76" s="627" t="s">
        <v>135</v>
      </c>
      <c r="D76" s="636" t="s">
        <v>896</v>
      </c>
      <c r="E76" s="625" t="s">
        <v>269</v>
      </c>
      <c r="F76" s="622">
        <v>80</v>
      </c>
      <c r="G76" s="622" t="s">
        <v>178</v>
      </c>
      <c r="H76" s="571">
        <v>130000</v>
      </c>
      <c r="I76" s="571">
        <v>130000</v>
      </c>
      <c r="J76" s="622" t="s">
        <v>11</v>
      </c>
      <c r="K76" s="626">
        <v>46112</v>
      </c>
      <c r="L76" s="626">
        <v>46295</v>
      </c>
      <c r="M76" s="622"/>
      <c r="N76" s="622"/>
      <c r="O76" s="622"/>
      <c r="P76" s="622" t="s">
        <v>1301</v>
      </c>
      <c r="Q76" s="669" t="s">
        <v>1303</v>
      </c>
    </row>
    <row r="77" spans="1:228" s="569" customFormat="1" ht="165" customHeight="1">
      <c r="A77" s="589">
        <v>2</v>
      </c>
      <c r="B77" s="623">
        <v>106</v>
      </c>
      <c r="C77" s="622" t="s">
        <v>22</v>
      </c>
      <c r="D77" s="624" t="s">
        <v>1393</v>
      </c>
      <c r="E77" s="625" t="s">
        <v>1246</v>
      </c>
      <c r="F77" s="622">
        <v>1</v>
      </c>
      <c r="G77" s="622" t="s">
        <v>185</v>
      </c>
      <c r="H77" s="588">
        <f>15678+504415</f>
        <v>520093</v>
      </c>
      <c r="I77" s="588">
        <f>15678+504415</f>
        <v>520093</v>
      </c>
      <c r="J77" s="622" t="s">
        <v>11</v>
      </c>
      <c r="K77" s="626"/>
      <c r="L77" s="626"/>
      <c r="M77" s="622"/>
      <c r="N77" s="622"/>
      <c r="O77" s="622"/>
      <c r="P77" s="622" t="s">
        <v>228</v>
      </c>
      <c r="Q77" s="669" t="s">
        <v>1303</v>
      </c>
      <c r="R77" s="568"/>
      <c r="S77" s="568"/>
      <c r="T77" s="568"/>
      <c r="U77" s="568"/>
      <c r="V77" s="568"/>
      <c r="W77" s="568"/>
      <c r="X77" s="568"/>
      <c r="Y77" s="568"/>
      <c r="Z77" s="568"/>
      <c r="AA77" s="568"/>
      <c r="AB77" s="568"/>
      <c r="AC77" s="568"/>
      <c r="AD77" s="568"/>
      <c r="AE77" s="568"/>
      <c r="AF77" s="568"/>
      <c r="AG77" s="568"/>
      <c r="AH77" s="568"/>
      <c r="AI77" s="568"/>
      <c r="AJ77" s="568"/>
      <c r="AK77" s="568"/>
      <c r="AL77" s="568"/>
      <c r="AM77" s="568"/>
      <c r="AN77" s="568"/>
      <c r="AO77" s="568"/>
      <c r="AP77" s="568"/>
      <c r="AQ77" s="568"/>
      <c r="AR77" s="568"/>
      <c r="AS77" s="568"/>
      <c r="AT77" s="568"/>
      <c r="AU77" s="568"/>
      <c r="AV77" s="568"/>
      <c r="AW77" s="568"/>
      <c r="AX77" s="568"/>
      <c r="AY77" s="568"/>
      <c r="AZ77" s="568"/>
      <c r="BA77" s="568"/>
      <c r="BB77" s="568"/>
      <c r="BC77" s="568"/>
      <c r="BD77" s="568"/>
      <c r="BE77" s="568"/>
      <c r="BF77" s="568"/>
      <c r="BG77" s="568"/>
      <c r="BH77" s="568"/>
      <c r="BI77" s="568"/>
      <c r="BJ77" s="568"/>
      <c r="BK77" s="568"/>
      <c r="BL77" s="568"/>
      <c r="BM77" s="568"/>
      <c r="BN77" s="568"/>
      <c r="BO77" s="568"/>
      <c r="BP77" s="568"/>
      <c r="BQ77" s="568"/>
      <c r="BR77" s="568"/>
      <c r="BS77" s="568"/>
      <c r="BT77" s="568"/>
      <c r="BU77" s="568"/>
      <c r="BV77" s="568"/>
      <c r="BW77" s="568"/>
      <c r="BX77" s="568"/>
      <c r="BY77" s="568"/>
      <c r="BZ77" s="568"/>
      <c r="CA77" s="568"/>
      <c r="CB77" s="568"/>
      <c r="CC77" s="568"/>
      <c r="CD77" s="568"/>
      <c r="CE77" s="568"/>
      <c r="CF77" s="568"/>
      <c r="CG77" s="568"/>
      <c r="CH77" s="568"/>
      <c r="CI77" s="568"/>
      <c r="CJ77" s="568"/>
      <c r="CK77" s="568"/>
      <c r="CL77" s="568"/>
      <c r="CM77" s="568"/>
      <c r="CN77" s="568"/>
      <c r="CO77" s="568"/>
      <c r="CP77" s="568"/>
      <c r="CQ77" s="568"/>
      <c r="CR77" s="568"/>
      <c r="CS77" s="568"/>
      <c r="CT77" s="568"/>
      <c r="CU77" s="568"/>
      <c r="CV77" s="568"/>
      <c r="CW77" s="568"/>
      <c r="CX77" s="568"/>
      <c r="CY77" s="568"/>
      <c r="CZ77" s="568"/>
      <c r="DA77" s="568"/>
      <c r="DB77" s="568"/>
      <c r="DC77" s="568"/>
      <c r="DD77" s="568"/>
      <c r="DE77" s="568"/>
      <c r="DF77" s="568"/>
      <c r="DG77" s="568"/>
      <c r="DH77" s="568"/>
      <c r="DI77" s="568"/>
      <c r="DJ77" s="568"/>
      <c r="DK77" s="568"/>
      <c r="DL77" s="568"/>
      <c r="DM77" s="568"/>
      <c r="DN77" s="568"/>
      <c r="DO77" s="568"/>
      <c r="DP77" s="568"/>
      <c r="DQ77" s="568"/>
      <c r="DR77" s="568"/>
      <c r="DS77" s="568"/>
      <c r="DT77" s="568"/>
      <c r="DU77" s="568"/>
      <c r="DV77" s="568"/>
      <c r="DW77" s="568"/>
      <c r="DX77" s="568"/>
      <c r="DY77" s="568"/>
      <c r="DZ77" s="568"/>
      <c r="EA77" s="568"/>
      <c r="EB77" s="568"/>
      <c r="EC77" s="568"/>
      <c r="ED77" s="568"/>
      <c r="EE77" s="568"/>
      <c r="EF77" s="568"/>
      <c r="EG77" s="568"/>
      <c r="EH77" s="568"/>
      <c r="EI77" s="568"/>
      <c r="EJ77" s="568"/>
      <c r="EK77" s="568"/>
      <c r="EL77" s="568"/>
      <c r="EM77" s="568"/>
      <c r="EN77" s="568"/>
      <c r="EO77" s="568"/>
      <c r="EP77" s="568"/>
      <c r="EQ77" s="568"/>
      <c r="ER77" s="568"/>
      <c r="ES77" s="568"/>
      <c r="ET77" s="568"/>
      <c r="EU77" s="568"/>
      <c r="EV77" s="568"/>
      <c r="EW77" s="568"/>
      <c r="EX77" s="568"/>
      <c r="EY77" s="568"/>
      <c r="EZ77" s="568"/>
      <c r="FA77" s="568"/>
      <c r="FB77" s="568"/>
      <c r="FC77" s="568"/>
      <c r="FD77" s="568"/>
      <c r="FE77" s="568"/>
      <c r="FF77" s="568"/>
      <c r="FG77" s="568"/>
      <c r="FH77" s="568"/>
      <c r="FI77" s="568"/>
      <c r="FJ77" s="568"/>
      <c r="FK77" s="568"/>
      <c r="FL77" s="568"/>
      <c r="FM77" s="568"/>
      <c r="FN77" s="568"/>
      <c r="FO77" s="568"/>
      <c r="FP77" s="568"/>
      <c r="FQ77" s="568"/>
      <c r="FR77" s="568"/>
      <c r="FS77" s="568"/>
      <c r="FT77" s="568"/>
      <c r="FU77" s="568"/>
      <c r="FV77" s="568"/>
      <c r="FW77" s="568"/>
      <c r="FX77" s="568"/>
      <c r="FY77" s="568"/>
      <c r="FZ77" s="568"/>
      <c r="GA77" s="568"/>
      <c r="GB77" s="568"/>
      <c r="GC77" s="568"/>
      <c r="GD77" s="568"/>
      <c r="GE77" s="568"/>
      <c r="GF77" s="568"/>
      <c r="GG77" s="568"/>
      <c r="GH77" s="568"/>
      <c r="GI77" s="568"/>
      <c r="GJ77" s="568"/>
      <c r="GK77" s="568"/>
      <c r="GL77" s="568"/>
      <c r="GM77" s="568"/>
      <c r="GN77" s="568"/>
      <c r="GO77" s="568"/>
      <c r="GP77" s="568"/>
      <c r="GQ77" s="568"/>
      <c r="GR77" s="568"/>
      <c r="GS77" s="568"/>
      <c r="GT77" s="568"/>
      <c r="GU77" s="568"/>
      <c r="GV77" s="568"/>
      <c r="GW77" s="568"/>
      <c r="GX77" s="568"/>
      <c r="GY77" s="568"/>
      <c r="GZ77" s="568"/>
      <c r="HA77" s="568"/>
      <c r="HB77" s="568"/>
      <c r="HC77" s="568"/>
      <c r="HD77" s="568"/>
      <c r="HE77" s="568"/>
      <c r="HF77" s="568"/>
      <c r="HG77" s="568"/>
      <c r="HH77" s="568"/>
      <c r="HI77" s="568"/>
      <c r="HJ77" s="568"/>
      <c r="HK77" s="568"/>
      <c r="HL77" s="568"/>
      <c r="HM77" s="568"/>
      <c r="HN77" s="568"/>
      <c r="HO77" s="568"/>
      <c r="HP77" s="568"/>
      <c r="HQ77" s="568"/>
      <c r="HR77" s="568"/>
      <c r="HS77" s="568"/>
      <c r="HT77" s="568"/>
    </row>
    <row r="78" spans="1:228" s="569" customFormat="1" ht="163.15" customHeight="1">
      <c r="A78" s="589">
        <v>4</v>
      </c>
      <c r="B78" s="623">
        <v>108</v>
      </c>
      <c r="C78" s="622" t="s">
        <v>22</v>
      </c>
      <c r="D78" s="624" t="s">
        <v>406</v>
      </c>
      <c r="E78" s="625" t="s">
        <v>1246</v>
      </c>
      <c r="F78" s="622">
        <v>1</v>
      </c>
      <c r="G78" s="622" t="s">
        <v>185</v>
      </c>
      <c r="H78" s="588">
        <v>125412</v>
      </c>
      <c r="I78" s="588">
        <v>125412</v>
      </c>
      <c r="J78" s="622" t="s">
        <v>16</v>
      </c>
      <c r="K78" s="626"/>
      <c r="L78" s="626"/>
      <c r="M78" s="622"/>
      <c r="N78" s="622"/>
      <c r="O78" s="622"/>
      <c r="P78" s="622" t="s">
        <v>228</v>
      </c>
      <c r="Q78" s="669" t="s">
        <v>1303</v>
      </c>
      <c r="R78" s="568"/>
      <c r="S78" s="568"/>
      <c r="T78" s="568"/>
      <c r="U78" s="568"/>
      <c r="V78" s="568"/>
      <c r="W78" s="568"/>
      <c r="X78" s="568"/>
      <c r="Y78" s="568"/>
      <c r="Z78" s="568"/>
      <c r="AA78" s="568"/>
      <c r="AB78" s="568"/>
      <c r="AC78" s="568"/>
      <c r="AD78" s="568"/>
      <c r="AE78" s="568"/>
      <c r="AF78" s="568"/>
      <c r="AG78" s="568"/>
      <c r="AH78" s="568"/>
      <c r="AI78" s="568"/>
      <c r="AJ78" s="568"/>
      <c r="AK78" s="568"/>
      <c r="AL78" s="568"/>
      <c r="AM78" s="568"/>
      <c r="AN78" s="568"/>
      <c r="AO78" s="568"/>
      <c r="AP78" s="568"/>
      <c r="AQ78" s="568"/>
      <c r="AR78" s="568"/>
      <c r="AS78" s="568"/>
      <c r="AT78" s="568"/>
      <c r="AU78" s="568"/>
      <c r="AV78" s="568"/>
      <c r="AW78" s="568"/>
      <c r="AX78" s="568"/>
      <c r="AY78" s="568"/>
      <c r="AZ78" s="568"/>
      <c r="BA78" s="568"/>
      <c r="BB78" s="568"/>
      <c r="BC78" s="568"/>
      <c r="BD78" s="568"/>
      <c r="BE78" s="568"/>
      <c r="BF78" s="568"/>
      <c r="BG78" s="568"/>
      <c r="BH78" s="568"/>
      <c r="BI78" s="568"/>
      <c r="BJ78" s="568"/>
      <c r="BK78" s="568"/>
      <c r="BL78" s="568"/>
      <c r="BM78" s="568"/>
      <c r="BN78" s="568"/>
      <c r="BO78" s="568"/>
      <c r="BP78" s="568"/>
      <c r="BQ78" s="568"/>
      <c r="BR78" s="568"/>
      <c r="BS78" s="568"/>
      <c r="BT78" s="568"/>
      <c r="BU78" s="568"/>
      <c r="BV78" s="568"/>
      <c r="BW78" s="568"/>
      <c r="BX78" s="568"/>
      <c r="BY78" s="568"/>
      <c r="BZ78" s="568"/>
      <c r="CA78" s="568"/>
      <c r="CB78" s="568"/>
      <c r="CC78" s="568"/>
      <c r="CD78" s="568"/>
      <c r="CE78" s="568"/>
      <c r="CF78" s="568"/>
      <c r="CG78" s="568"/>
      <c r="CH78" s="568"/>
      <c r="CI78" s="568"/>
      <c r="CJ78" s="568"/>
      <c r="CK78" s="568"/>
      <c r="CL78" s="568"/>
      <c r="CM78" s="568"/>
      <c r="CN78" s="568"/>
      <c r="CO78" s="568"/>
      <c r="CP78" s="568"/>
      <c r="CQ78" s="568"/>
      <c r="CR78" s="568"/>
      <c r="CS78" s="568"/>
      <c r="CT78" s="568"/>
      <c r="CU78" s="568"/>
      <c r="CV78" s="568"/>
      <c r="CW78" s="568"/>
      <c r="CX78" s="568"/>
      <c r="CY78" s="568"/>
      <c r="CZ78" s="568"/>
      <c r="DA78" s="568"/>
      <c r="DB78" s="568"/>
      <c r="DC78" s="568"/>
      <c r="DD78" s="568"/>
      <c r="DE78" s="568"/>
      <c r="DF78" s="568"/>
      <c r="DG78" s="568"/>
      <c r="DH78" s="568"/>
      <c r="DI78" s="568"/>
      <c r="DJ78" s="568"/>
      <c r="DK78" s="568"/>
      <c r="DL78" s="568"/>
      <c r="DM78" s="568"/>
      <c r="DN78" s="568"/>
      <c r="DO78" s="568"/>
      <c r="DP78" s="568"/>
      <c r="DQ78" s="568"/>
      <c r="DR78" s="568"/>
      <c r="DS78" s="568"/>
      <c r="DT78" s="568"/>
      <c r="DU78" s="568"/>
      <c r="DV78" s="568"/>
      <c r="DW78" s="568"/>
      <c r="DX78" s="568"/>
      <c r="DY78" s="568"/>
      <c r="DZ78" s="568"/>
      <c r="EA78" s="568"/>
      <c r="EB78" s="568"/>
      <c r="EC78" s="568"/>
      <c r="ED78" s="568"/>
      <c r="EE78" s="568"/>
      <c r="EF78" s="568"/>
      <c r="EG78" s="568"/>
      <c r="EH78" s="568"/>
      <c r="EI78" s="568"/>
      <c r="EJ78" s="568"/>
      <c r="EK78" s="568"/>
      <c r="EL78" s="568"/>
      <c r="EM78" s="568"/>
      <c r="EN78" s="568"/>
      <c r="EO78" s="568"/>
      <c r="EP78" s="568"/>
      <c r="EQ78" s="568"/>
      <c r="ER78" s="568"/>
      <c r="ES78" s="568"/>
      <c r="ET78" s="568"/>
      <c r="EU78" s="568"/>
      <c r="EV78" s="568"/>
      <c r="EW78" s="568"/>
      <c r="EX78" s="568"/>
      <c r="EY78" s="568"/>
      <c r="EZ78" s="568"/>
      <c r="FA78" s="568"/>
      <c r="FB78" s="568"/>
      <c r="FC78" s="568"/>
      <c r="FD78" s="568"/>
      <c r="FE78" s="568"/>
      <c r="FF78" s="568"/>
      <c r="FG78" s="568"/>
      <c r="FH78" s="568"/>
      <c r="FI78" s="568"/>
      <c r="FJ78" s="568"/>
      <c r="FK78" s="568"/>
      <c r="FL78" s="568"/>
      <c r="FM78" s="568"/>
      <c r="FN78" s="568"/>
      <c r="FO78" s="568"/>
      <c r="FP78" s="568"/>
      <c r="FQ78" s="568"/>
      <c r="FR78" s="568"/>
      <c r="FS78" s="568"/>
      <c r="FT78" s="568"/>
      <c r="FU78" s="568"/>
      <c r="FV78" s="568"/>
      <c r="FW78" s="568"/>
      <c r="FX78" s="568"/>
      <c r="FY78" s="568"/>
      <c r="FZ78" s="568"/>
      <c r="GA78" s="568"/>
      <c r="GB78" s="568"/>
      <c r="GC78" s="568"/>
      <c r="GD78" s="568"/>
      <c r="GE78" s="568"/>
      <c r="GF78" s="568"/>
      <c r="GG78" s="568"/>
      <c r="GH78" s="568"/>
      <c r="GI78" s="568"/>
      <c r="GJ78" s="568"/>
      <c r="GK78" s="568"/>
      <c r="GL78" s="568"/>
      <c r="GM78" s="568"/>
      <c r="GN78" s="568"/>
      <c r="GO78" s="568"/>
      <c r="GP78" s="568"/>
      <c r="GQ78" s="568"/>
      <c r="GR78" s="568"/>
      <c r="GS78" s="568"/>
      <c r="GT78" s="568"/>
      <c r="GU78" s="568"/>
      <c r="GV78" s="568"/>
      <c r="GW78" s="568"/>
      <c r="GX78" s="568"/>
      <c r="GY78" s="568"/>
      <c r="GZ78" s="568"/>
      <c r="HA78" s="568"/>
      <c r="HB78" s="568"/>
      <c r="HC78" s="568"/>
      <c r="HD78" s="568"/>
      <c r="HE78" s="568"/>
      <c r="HF78" s="568"/>
      <c r="HG78" s="568"/>
      <c r="HH78" s="568"/>
      <c r="HI78" s="568"/>
      <c r="HJ78" s="568"/>
      <c r="HK78" s="568"/>
      <c r="HL78" s="568"/>
      <c r="HM78" s="568"/>
      <c r="HN78" s="568"/>
      <c r="HO78" s="568"/>
      <c r="HP78" s="568"/>
      <c r="HQ78" s="568"/>
      <c r="HR78" s="568"/>
      <c r="HS78" s="568"/>
      <c r="HT78" s="568"/>
    </row>
    <row r="79" spans="1:228" ht="96.6" customHeight="1">
      <c r="A79" s="590">
        <v>28</v>
      </c>
      <c r="B79" s="623">
        <v>110</v>
      </c>
      <c r="C79" s="627" t="s">
        <v>22</v>
      </c>
      <c r="D79" s="624" t="s">
        <v>1396</v>
      </c>
      <c r="E79" s="625" t="s">
        <v>756</v>
      </c>
      <c r="F79" s="622">
        <v>1</v>
      </c>
      <c r="G79" s="622" t="s">
        <v>185</v>
      </c>
      <c r="H79" s="588">
        <v>200000</v>
      </c>
      <c r="I79" s="588">
        <v>200000</v>
      </c>
      <c r="J79" s="627" t="s">
        <v>16</v>
      </c>
      <c r="K79" s="626">
        <v>46053</v>
      </c>
      <c r="L79" s="626">
        <v>46142</v>
      </c>
      <c r="M79" s="622"/>
      <c r="N79" s="622"/>
      <c r="O79" s="622"/>
      <c r="P79" s="622" t="s">
        <v>1302</v>
      </c>
      <c r="Q79" s="669" t="s">
        <v>1313</v>
      </c>
    </row>
    <row r="80" spans="1:228" s="569" customFormat="1" ht="93" customHeight="1">
      <c r="A80" s="589">
        <v>10</v>
      </c>
      <c r="B80" s="623">
        <v>114</v>
      </c>
      <c r="C80" s="622" t="s">
        <v>23</v>
      </c>
      <c r="D80" s="624" t="s">
        <v>413</v>
      </c>
      <c r="E80" s="625" t="s">
        <v>278</v>
      </c>
      <c r="F80" s="622">
        <v>1</v>
      </c>
      <c r="G80" s="622" t="s">
        <v>400</v>
      </c>
      <c r="H80" s="647">
        <v>72000</v>
      </c>
      <c r="I80" s="647">
        <v>72000</v>
      </c>
      <c r="J80" s="622" t="s">
        <v>5</v>
      </c>
      <c r="K80" s="626">
        <v>46053</v>
      </c>
      <c r="L80" s="626">
        <v>46112</v>
      </c>
      <c r="M80" s="622"/>
      <c r="N80" s="622"/>
      <c r="O80" s="622"/>
      <c r="P80" s="622" t="s">
        <v>228</v>
      </c>
      <c r="Q80" s="669" t="s">
        <v>1303</v>
      </c>
      <c r="R80" s="568"/>
      <c r="S80" s="568"/>
      <c r="T80" s="568"/>
      <c r="U80" s="568"/>
      <c r="V80" s="568"/>
      <c r="W80" s="568"/>
      <c r="X80" s="568"/>
      <c r="Y80" s="568"/>
      <c r="Z80" s="568"/>
      <c r="AA80" s="568"/>
      <c r="AB80" s="568"/>
      <c r="AC80" s="568"/>
      <c r="AD80" s="568"/>
      <c r="AE80" s="568"/>
      <c r="AF80" s="568"/>
      <c r="AG80" s="568"/>
      <c r="AH80" s="568"/>
      <c r="AI80" s="568"/>
      <c r="AJ80" s="568"/>
      <c r="AK80" s="568"/>
      <c r="AL80" s="568"/>
      <c r="AM80" s="568"/>
      <c r="AN80" s="568"/>
      <c r="AO80" s="568"/>
      <c r="AP80" s="568"/>
      <c r="AQ80" s="568"/>
      <c r="AR80" s="568"/>
      <c r="AS80" s="568"/>
      <c r="AT80" s="568"/>
      <c r="AU80" s="568"/>
      <c r="AV80" s="568"/>
      <c r="AW80" s="568"/>
      <c r="AX80" s="568"/>
      <c r="AY80" s="568"/>
      <c r="AZ80" s="568"/>
      <c r="BA80" s="568"/>
      <c r="BB80" s="568"/>
      <c r="BC80" s="568"/>
      <c r="BD80" s="568"/>
      <c r="BE80" s="568"/>
      <c r="BF80" s="568"/>
      <c r="BG80" s="568"/>
      <c r="BH80" s="568"/>
      <c r="BI80" s="568"/>
      <c r="BJ80" s="568"/>
      <c r="BK80" s="568"/>
      <c r="BL80" s="568"/>
      <c r="BM80" s="568"/>
      <c r="BN80" s="568"/>
      <c r="BO80" s="568"/>
      <c r="BP80" s="568"/>
      <c r="BQ80" s="568"/>
      <c r="BR80" s="568"/>
      <c r="BS80" s="568"/>
      <c r="BT80" s="568"/>
      <c r="BU80" s="568"/>
      <c r="BV80" s="568"/>
      <c r="BW80" s="568"/>
      <c r="BX80" s="568"/>
      <c r="BY80" s="568"/>
      <c r="BZ80" s="568"/>
      <c r="CA80" s="568"/>
      <c r="CB80" s="568"/>
      <c r="CC80" s="568"/>
      <c r="CD80" s="568"/>
      <c r="CE80" s="568"/>
      <c r="CF80" s="568"/>
      <c r="CG80" s="568"/>
      <c r="CH80" s="568"/>
      <c r="CI80" s="568"/>
      <c r="CJ80" s="568"/>
      <c r="CK80" s="568"/>
      <c r="CL80" s="568"/>
      <c r="CM80" s="568"/>
      <c r="CN80" s="568"/>
      <c r="CO80" s="568"/>
      <c r="CP80" s="568"/>
      <c r="CQ80" s="568"/>
      <c r="CR80" s="568"/>
      <c r="CS80" s="568"/>
      <c r="CT80" s="568"/>
      <c r="CU80" s="568"/>
      <c r="CV80" s="568"/>
      <c r="CW80" s="568"/>
      <c r="CX80" s="568"/>
      <c r="CY80" s="568"/>
      <c r="CZ80" s="568"/>
      <c r="DA80" s="568"/>
      <c r="DB80" s="568"/>
      <c r="DC80" s="568"/>
      <c r="DD80" s="568"/>
      <c r="DE80" s="568"/>
      <c r="DF80" s="568"/>
      <c r="DG80" s="568"/>
      <c r="DH80" s="568"/>
      <c r="DI80" s="568"/>
      <c r="DJ80" s="568"/>
      <c r="DK80" s="568"/>
      <c r="DL80" s="568"/>
      <c r="DM80" s="568"/>
      <c r="DN80" s="568"/>
      <c r="DO80" s="568"/>
      <c r="DP80" s="568"/>
      <c r="DQ80" s="568"/>
      <c r="DR80" s="568"/>
      <c r="DS80" s="568"/>
      <c r="DT80" s="568"/>
      <c r="DU80" s="568"/>
      <c r="DV80" s="568"/>
      <c r="DW80" s="568"/>
      <c r="DX80" s="568"/>
      <c r="DY80" s="568"/>
      <c r="DZ80" s="568"/>
      <c r="EA80" s="568"/>
      <c r="EB80" s="568"/>
      <c r="EC80" s="568"/>
      <c r="ED80" s="568"/>
      <c r="EE80" s="568"/>
      <c r="EF80" s="568"/>
      <c r="EG80" s="568"/>
      <c r="EH80" s="568"/>
      <c r="EI80" s="568"/>
      <c r="EJ80" s="568"/>
      <c r="EK80" s="568"/>
      <c r="EL80" s="568"/>
      <c r="EM80" s="568"/>
      <c r="EN80" s="568"/>
      <c r="EO80" s="568"/>
      <c r="EP80" s="568"/>
      <c r="EQ80" s="568"/>
      <c r="ER80" s="568"/>
      <c r="ES80" s="568"/>
      <c r="ET80" s="568"/>
      <c r="EU80" s="568"/>
      <c r="EV80" s="568"/>
      <c r="EW80" s="568"/>
      <c r="EX80" s="568"/>
      <c r="EY80" s="568"/>
      <c r="EZ80" s="568"/>
      <c r="FA80" s="568"/>
      <c r="FB80" s="568"/>
      <c r="FC80" s="568"/>
      <c r="FD80" s="568"/>
      <c r="FE80" s="568"/>
      <c r="FF80" s="568"/>
      <c r="FG80" s="568"/>
      <c r="FH80" s="568"/>
      <c r="FI80" s="568"/>
      <c r="FJ80" s="568"/>
      <c r="FK80" s="568"/>
      <c r="FL80" s="568"/>
      <c r="FM80" s="568"/>
      <c r="FN80" s="568"/>
      <c r="FO80" s="568"/>
      <c r="FP80" s="568"/>
      <c r="FQ80" s="568"/>
      <c r="FR80" s="568"/>
      <c r="FS80" s="568"/>
      <c r="FT80" s="568"/>
      <c r="FU80" s="568"/>
      <c r="FV80" s="568"/>
      <c r="FW80" s="568"/>
      <c r="FX80" s="568"/>
      <c r="FY80" s="568"/>
      <c r="FZ80" s="568"/>
      <c r="GA80" s="568"/>
      <c r="GB80" s="568"/>
      <c r="GC80" s="568"/>
      <c r="GD80" s="568"/>
      <c r="GE80" s="568"/>
      <c r="GF80" s="568"/>
      <c r="GG80" s="568"/>
      <c r="GH80" s="568"/>
      <c r="GI80" s="568"/>
      <c r="GJ80" s="568"/>
      <c r="GK80" s="568"/>
      <c r="GL80" s="568"/>
      <c r="GM80" s="568"/>
      <c r="GN80" s="568"/>
      <c r="GO80" s="568"/>
      <c r="GP80" s="568"/>
      <c r="GQ80" s="568"/>
      <c r="GR80" s="568"/>
      <c r="GS80" s="568"/>
      <c r="GT80" s="568"/>
      <c r="GU80" s="568"/>
      <c r="GV80" s="568"/>
      <c r="GW80" s="568"/>
      <c r="GX80" s="568"/>
      <c r="GY80" s="568"/>
      <c r="GZ80" s="568"/>
      <c r="HA80" s="568"/>
      <c r="HB80" s="568"/>
      <c r="HC80" s="568"/>
      <c r="HD80" s="568"/>
      <c r="HE80" s="568"/>
      <c r="HF80" s="568"/>
      <c r="HG80" s="568"/>
      <c r="HH80" s="568"/>
      <c r="HI80" s="568"/>
      <c r="HJ80" s="568"/>
      <c r="HK80" s="568"/>
      <c r="HL80" s="568"/>
      <c r="HM80" s="568"/>
      <c r="HN80" s="568"/>
      <c r="HO80" s="568"/>
      <c r="HP80" s="568"/>
      <c r="HQ80" s="568"/>
      <c r="HR80" s="568"/>
      <c r="HS80" s="568"/>
      <c r="HT80" s="568"/>
    </row>
    <row r="81" spans="1:228" s="569" customFormat="1" ht="94.9" customHeight="1">
      <c r="A81" s="589">
        <v>20</v>
      </c>
      <c r="B81" s="623">
        <v>124</v>
      </c>
      <c r="C81" s="622" t="s">
        <v>23</v>
      </c>
      <c r="D81" s="624" t="s">
        <v>416</v>
      </c>
      <c r="E81" s="625" t="s">
        <v>278</v>
      </c>
      <c r="F81" s="622">
        <v>1</v>
      </c>
      <c r="G81" s="622" t="s">
        <v>400</v>
      </c>
      <c r="H81" s="648">
        <v>120000</v>
      </c>
      <c r="I81" s="648">
        <v>120000</v>
      </c>
      <c r="J81" s="622" t="s">
        <v>5</v>
      </c>
      <c r="K81" s="626">
        <v>46295</v>
      </c>
      <c r="L81" s="626">
        <v>46356</v>
      </c>
      <c r="M81" s="622"/>
      <c r="N81" s="622"/>
      <c r="O81" s="622"/>
      <c r="P81" s="622" t="s">
        <v>228</v>
      </c>
      <c r="Q81" s="669" t="s">
        <v>1303</v>
      </c>
      <c r="R81" s="568"/>
      <c r="S81" s="568"/>
      <c r="T81" s="568"/>
      <c r="U81" s="568"/>
      <c r="V81" s="568"/>
      <c r="W81" s="568"/>
      <c r="X81" s="568"/>
      <c r="Y81" s="568"/>
      <c r="Z81" s="568"/>
      <c r="AA81" s="568"/>
      <c r="AB81" s="568"/>
      <c r="AC81" s="568"/>
      <c r="AD81" s="568"/>
      <c r="AE81" s="568"/>
      <c r="AF81" s="568"/>
      <c r="AG81" s="568"/>
      <c r="AH81" s="568"/>
      <c r="AI81" s="568"/>
      <c r="AJ81" s="568"/>
      <c r="AK81" s="568"/>
      <c r="AL81" s="568"/>
      <c r="AM81" s="568"/>
      <c r="AN81" s="568"/>
      <c r="AO81" s="568"/>
      <c r="AP81" s="568"/>
      <c r="AQ81" s="568"/>
      <c r="AR81" s="568"/>
      <c r="AS81" s="568"/>
      <c r="AT81" s="568"/>
      <c r="AU81" s="568"/>
      <c r="AV81" s="568"/>
      <c r="AW81" s="568"/>
      <c r="AX81" s="568"/>
      <c r="AY81" s="568"/>
      <c r="AZ81" s="568"/>
      <c r="BA81" s="568"/>
      <c r="BB81" s="568"/>
      <c r="BC81" s="568"/>
      <c r="BD81" s="568"/>
      <c r="BE81" s="568"/>
      <c r="BF81" s="568"/>
      <c r="BG81" s="568"/>
      <c r="BH81" s="568"/>
      <c r="BI81" s="568"/>
      <c r="BJ81" s="568"/>
      <c r="BK81" s="568"/>
      <c r="BL81" s="568"/>
      <c r="BM81" s="568"/>
      <c r="BN81" s="568"/>
      <c r="BO81" s="568"/>
      <c r="BP81" s="568"/>
      <c r="BQ81" s="568"/>
      <c r="BR81" s="568"/>
      <c r="BS81" s="568"/>
      <c r="BT81" s="568"/>
      <c r="BU81" s="568"/>
      <c r="BV81" s="568"/>
      <c r="BW81" s="568"/>
      <c r="BX81" s="568"/>
      <c r="BY81" s="568"/>
      <c r="BZ81" s="568"/>
      <c r="CA81" s="568"/>
      <c r="CB81" s="568"/>
      <c r="CC81" s="568"/>
      <c r="CD81" s="568"/>
      <c r="CE81" s="568"/>
      <c r="CF81" s="568"/>
      <c r="CG81" s="568"/>
      <c r="CH81" s="568"/>
      <c r="CI81" s="568"/>
      <c r="CJ81" s="568"/>
      <c r="CK81" s="568"/>
      <c r="CL81" s="568"/>
      <c r="CM81" s="568"/>
      <c r="CN81" s="568"/>
      <c r="CO81" s="568"/>
      <c r="CP81" s="568"/>
      <c r="CQ81" s="568"/>
      <c r="CR81" s="568"/>
      <c r="CS81" s="568"/>
      <c r="CT81" s="568"/>
      <c r="CU81" s="568"/>
      <c r="CV81" s="568"/>
      <c r="CW81" s="568"/>
      <c r="CX81" s="568"/>
      <c r="CY81" s="568"/>
      <c r="CZ81" s="568"/>
      <c r="DA81" s="568"/>
      <c r="DB81" s="568"/>
      <c r="DC81" s="568"/>
      <c r="DD81" s="568"/>
      <c r="DE81" s="568"/>
      <c r="DF81" s="568"/>
      <c r="DG81" s="568"/>
      <c r="DH81" s="568"/>
      <c r="DI81" s="568"/>
      <c r="DJ81" s="568"/>
      <c r="DK81" s="568"/>
      <c r="DL81" s="568"/>
      <c r="DM81" s="568"/>
      <c r="DN81" s="568"/>
      <c r="DO81" s="568"/>
      <c r="DP81" s="568"/>
      <c r="DQ81" s="568"/>
      <c r="DR81" s="568"/>
      <c r="DS81" s="568"/>
      <c r="DT81" s="568"/>
      <c r="DU81" s="568"/>
      <c r="DV81" s="568"/>
      <c r="DW81" s="568"/>
      <c r="DX81" s="568"/>
      <c r="DY81" s="568"/>
      <c r="DZ81" s="568"/>
      <c r="EA81" s="568"/>
      <c r="EB81" s="568"/>
      <c r="EC81" s="568"/>
      <c r="ED81" s="568"/>
      <c r="EE81" s="568"/>
      <c r="EF81" s="568"/>
      <c r="EG81" s="568"/>
      <c r="EH81" s="568"/>
      <c r="EI81" s="568"/>
      <c r="EJ81" s="568"/>
      <c r="EK81" s="568"/>
      <c r="EL81" s="568"/>
      <c r="EM81" s="568"/>
      <c r="EN81" s="568"/>
      <c r="EO81" s="568"/>
      <c r="EP81" s="568"/>
      <c r="EQ81" s="568"/>
      <c r="ER81" s="568"/>
      <c r="ES81" s="568"/>
      <c r="ET81" s="568"/>
      <c r="EU81" s="568"/>
      <c r="EV81" s="568"/>
      <c r="EW81" s="568"/>
      <c r="EX81" s="568"/>
      <c r="EY81" s="568"/>
      <c r="EZ81" s="568"/>
      <c r="FA81" s="568"/>
      <c r="FB81" s="568"/>
      <c r="FC81" s="568"/>
      <c r="FD81" s="568"/>
      <c r="FE81" s="568"/>
      <c r="FF81" s="568"/>
      <c r="FG81" s="568"/>
      <c r="FH81" s="568"/>
      <c r="FI81" s="568"/>
      <c r="FJ81" s="568"/>
      <c r="FK81" s="568"/>
      <c r="FL81" s="568"/>
      <c r="FM81" s="568"/>
      <c r="FN81" s="568"/>
      <c r="FO81" s="568"/>
      <c r="FP81" s="568"/>
      <c r="FQ81" s="568"/>
      <c r="FR81" s="568"/>
      <c r="FS81" s="568"/>
      <c r="FT81" s="568"/>
      <c r="FU81" s="568"/>
      <c r="FV81" s="568"/>
      <c r="FW81" s="568"/>
      <c r="FX81" s="568"/>
      <c r="FY81" s="568"/>
      <c r="FZ81" s="568"/>
      <c r="GA81" s="568"/>
      <c r="GB81" s="568"/>
      <c r="GC81" s="568"/>
      <c r="GD81" s="568"/>
      <c r="GE81" s="568"/>
      <c r="GF81" s="568"/>
      <c r="GG81" s="568"/>
      <c r="GH81" s="568"/>
      <c r="GI81" s="568"/>
      <c r="GJ81" s="568"/>
      <c r="GK81" s="568"/>
      <c r="GL81" s="568"/>
      <c r="GM81" s="568"/>
      <c r="GN81" s="568"/>
      <c r="GO81" s="568"/>
      <c r="GP81" s="568"/>
      <c r="GQ81" s="568"/>
      <c r="GR81" s="568"/>
      <c r="GS81" s="568"/>
      <c r="GT81" s="568"/>
      <c r="GU81" s="568"/>
      <c r="GV81" s="568"/>
      <c r="GW81" s="568"/>
      <c r="GX81" s="568"/>
      <c r="GY81" s="568"/>
      <c r="GZ81" s="568"/>
      <c r="HA81" s="568"/>
      <c r="HB81" s="568"/>
      <c r="HC81" s="568"/>
      <c r="HD81" s="568"/>
      <c r="HE81" s="568"/>
      <c r="HF81" s="568"/>
      <c r="HG81" s="568"/>
      <c r="HH81" s="568"/>
      <c r="HI81" s="568"/>
      <c r="HJ81" s="568"/>
      <c r="HK81" s="568"/>
      <c r="HL81" s="568"/>
      <c r="HM81" s="568"/>
      <c r="HN81" s="568"/>
      <c r="HO81" s="568"/>
      <c r="HP81" s="568"/>
      <c r="HQ81" s="568"/>
      <c r="HR81" s="568"/>
      <c r="HS81" s="568"/>
      <c r="HT81" s="568"/>
    </row>
    <row r="82" spans="1:228" s="569" customFormat="1" ht="141" customHeight="1">
      <c r="A82" s="589">
        <v>22</v>
      </c>
      <c r="B82" s="623">
        <v>125</v>
      </c>
      <c r="C82" s="622" t="s">
        <v>23</v>
      </c>
      <c r="D82" s="624" t="s">
        <v>375</v>
      </c>
      <c r="E82" s="625" t="s">
        <v>275</v>
      </c>
      <c r="F82" s="622">
        <v>1</v>
      </c>
      <c r="G82" s="622" t="s">
        <v>185</v>
      </c>
      <c r="H82" s="648">
        <v>20000</v>
      </c>
      <c r="I82" s="648">
        <v>20000</v>
      </c>
      <c r="J82" s="622" t="s">
        <v>11</v>
      </c>
      <c r="K82" s="626">
        <v>46265</v>
      </c>
      <c r="L82" s="626">
        <v>46326</v>
      </c>
      <c r="M82" s="622"/>
      <c r="N82" s="622"/>
      <c r="O82" s="622"/>
      <c r="P82" s="622" t="s">
        <v>228</v>
      </c>
      <c r="Q82" s="669" t="s">
        <v>1303</v>
      </c>
      <c r="R82" s="568"/>
      <c r="S82" s="568"/>
      <c r="T82" s="568"/>
      <c r="U82" s="568"/>
      <c r="V82" s="568"/>
      <c r="W82" s="568"/>
      <c r="X82" s="568"/>
      <c r="Y82" s="568"/>
      <c r="Z82" s="568"/>
      <c r="AA82" s="568"/>
      <c r="AB82" s="568"/>
      <c r="AC82" s="568"/>
      <c r="AD82" s="568"/>
      <c r="AE82" s="568"/>
      <c r="AF82" s="568"/>
      <c r="AG82" s="568"/>
      <c r="AH82" s="568"/>
      <c r="AI82" s="568"/>
      <c r="AJ82" s="568"/>
      <c r="AK82" s="568"/>
      <c r="AL82" s="568"/>
      <c r="AM82" s="568"/>
      <c r="AN82" s="568"/>
      <c r="AO82" s="568"/>
      <c r="AP82" s="568"/>
      <c r="AQ82" s="568"/>
      <c r="AR82" s="568"/>
      <c r="AS82" s="568"/>
      <c r="AT82" s="568"/>
      <c r="AU82" s="568"/>
      <c r="AV82" s="568"/>
      <c r="AW82" s="568"/>
      <c r="AX82" s="568"/>
      <c r="AY82" s="568"/>
      <c r="AZ82" s="568"/>
      <c r="BA82" s="568"/>
      <c r="BB82" s="568"/>
      <c r="BC82" s="568"/>
      <c r="BD82" s="568"/>
      <c r="BE82" s="568"/>
      <c r="BF82" s="568"/>
      <c r="BG82" s="568"/>
      <c r="BH82" s="568"/>
      <c r="BI82" s="568"/>
      <c r="BJ82" s="568"/>
      <c r="BK82" s="568"/>
      <c r="BL82" s="568"/>
      <c r="BM82" s="568"/>
      <c r="BN82" s="568"/>
      <c r="BO82" s="568"/>
      <c r="BP82" s="568"/>
      <c r="BQ82" s="568"/>
      <c r="BR82" s="568"/>
      <c r="BS82" s="568"/>
      <c r="BT82" s="568"/>
      <c r="BU82" s="568"/>
      <c r="BV82" s="568"/>
      <c r="BW82" s="568"/>
      <c r="BX82" s="568"/>
      <c r="BY82" s="568"/>
      <c r="BZ82" s="568"/>
      <c r="CA82" s="568"/>
      <c r="CB82" s="568"/>
      <c r="CC82" s="568"/>
      <c r="CD82" s="568"/>
      <c r="CE82" s="568"/>
      <c r="CF82" s="568"/>
      <c r="CG82" s="568"/>
      <c r="CH82" s="568"/>
      <c r="CI82" s="568"/>
      <c r="CJ82" s="568"/>
      <c r="CK82" s="568"/>
      <c r="CL82" s="568"/>
      <c r="CM82" s="568"/>
      <c r="CN82" s="568"/>
      <c r="CO82" s="568"/>
      <c r="CP82" s="568"/>
      <c r="CQ82" s="568"/>
      <c r="CR82" s="568"/>
      <c r="CS82" s="568"/>
      <c r="CT82" s="568"/>
      <c r="CU82" s="568"/>
      <c r="CV82" s="568"/>
      <c r="CW82" s="568"/>
      <c r="CX82" s="568"/>
      <c r="CY82" s="568"/>
      <c r="CZ82" s="568"/>
      <c r="DA82" s="568"/>
      <c r="DB82" s="568"/>
      <c r="DC82" s="568"/>
      <c r="DD82" s="568"/>
      <c r="DE82" s="568"/>
      <c r="DF82" s="568"/>
      <c r="DG82" s="568"/>
      <c r="DH82" s="568"/>
      <c r="DI82" s="568"/>
      <c r="DJ82" s="568"/>
      <c r="DK82" s="568"/>
      <c r="DL82" s="568"/>
      <c r="DM82" s="568"/>
      <c r="DN82" s="568"/>
      <c r="DO82" s="568"/>
      <c r="DP82" s="568"/>
      <c r="DQ82" s="568"/>
      <c r="DR82" s="568"/>
      <c r="DS82" s="568"/>
      <c r="DT82" s="568"/>
      <c r="DU82" s="568"/>
      <c r="DV82" s="568"/>
      <c r="DW82" s="568"/>
      <c r="DX82" s="568"/>
      <c r="DY82" s="568"/>
      <c r="DZ82" s="568"/>
      <c r="EA82" s="568"/>
      <c r="EB82" s="568"/>
      <c r="EC82" s="568"/>
      <c r="ED82" s="568"/>
      <c r="EE82" s="568"/>
      <c r="EF82" s="568"/>
      <c r="EG82" s="568"/>
      <c r="EH82" s="568"/>
      <c r="EI82" s="568"/>
      <c r="EJ82" s="568"/>
      <c r="EK82" s="568"/>
      <c r="EL82" s="568"/>
      <c r="EM82" s="568"/>
      <c r="EN82" s="568"/>
      <c r="EO82" s="568"/>
      <c r="EP82" s="568"/>
      <c r="EQ82" s="568"/>
      <c r="ER82" s="568"/>
      <c r="ES82" s="568"/>
      <c r="ET82" s="568"/>
      <c r="EU82" s="568"/>
      <c r="EV82" s="568"/>
      <c r="EW82" s="568"/>
      <c r="EX82" s="568"/>
      <c r="EY82" s="568"/>
      <c r="EZ82" s="568"/>
      <c r="FA82" s="568"/>
      <c r="FB82" s="568"/>
      <c r="FC82" s="568"/>
      <c r="FD82" s="568"/>
      <c r="FE82" s="568"/>
      <c r="FF82" s="568"/>
      <c r="FG82" s="568"/>
      <c r="FH82" s="568"/>
      <c r="FI82" s="568"/>
      <c r="FJ82" s="568"/>
      <c r="FK82" s="568"/>
      <c r="FL82" s="568"/>
      <c r="FM82" s="568"/>
      <c r="FN82" s="568"/>
      <c r="FO82" s="568"/>
      <c r="FP82" s="568"/>
      <c r="FQ82" s="568"/>
      <c r="FR82" s="568"/>
      <c r="FS82" s="568"/>
      <c r="FT82" s="568"/>
      <c r="FU82" s="568"/>
      <c r="FV82" s="568"/>
      <c r="FW82" s="568"/>
      <c r="FX82" s="568"/>
      <c r="FY82" s="568"/>
      <c r="FZ82" s="568"/>
      <c r="GA82" s="568"/>
      <c r="GB82" s="568"/>
      <c r="GC82" s="568"/>
      <c r="GD82" s="568"/>
      <c r="GE82" s="568"/>
      <c r="GF82" s="568"/>
      <c r="GG82" s="568"/>
      <c r="GH82" s="568"/>
      <c r="GI82" s="568"/>
      <c r="GJ82" s="568"/>
      <c r="GK82" s="568"/>
      <c r="GL82" s="568"/>
      <c r="GM82" s="568"/>
      <c r="GN82" s="568"/>
      <c r="GO82" s="568"/>
      <c r="GP82" s="568"/>
      <c r="GQ82" s="568"/>
      <c r="GR82" s="568"/>
      <c r="GS82" s="568"/>
      <c r="GT82" s="568"/>
      <c r="GU82" s="568"/>
      <c r="GV82" s="568"/>
      <c r="GW82" s="568"/>
      <c r="GX82" s="568"/>
      <c r="GY82" s="568"/>
      <c r="GZ82" s="568"/>
      <c r="HA82" s="568"/>
      <c r="HB82" s="568"/>
      <c r="HC82" s="568"/>
      <c r="HD82" s="568"/>
      <c r="HE82" s="568"/>
      <c r="HF82" s="568"/>
      <c r="HG82" s="568"/>
      <c r="HH82" s="568"/>
      <c r="HI82" s="568"/>
      <c r="HJ82" s="568"/>
      <c r="HK82" s="568"/>
      <c r="HL82" s="568"/>
      <c r="HM82" s="568"/>
      <c r="HN82" s="568"/>
      <c r="HO82" s="568"/>
      <c r="HP82" s="568"/>
      <c r="HQ82" s="568"/>
      <c r="HR82" s="568"/>
      <c r="HS82" s="568"/>
      <c r="HT82" s="568"/>
    </row>
    <row r="83" spans="1:228" s="569" customFormat="1" ht="119.45" customHeight="1">
      <c r="A83" s="589">
        <v>23</v>
      </c>
      <c r="B83" s="623">
        <v>126</v>
      </c>
      <c r="C83" s="622" t="s">
        <v>24</v>
      </c>
      <c r="D83" s="624" t="s">
        <v>376</v>
      </c>
      <c r="E83" s="625" t="s">
        <v>294</v>
      </c>
      <c r="F83" s="622">
        <v>1250</v>
      </c>
      <c r="G83" s="622" t="s">
        <v>419</v>
      </c>
      <c r="H83" s="648">
        <v>53665.29</v>
      </c>
      <c r="I83" s="648">
        <v>53665.29</v>
      </c>
      <c r="J83" s="622" t="s">
        <v>16</v>
      </c>
      <c r="K83" s="626">
        <v>46203</v>
      </c>
      <c r="L83" s="626">
        <v>46295</v>
      </c>
      <c r="M83" s="622"/>
      <c r="N83" s="622"/>
      <c r="O83" s="622"/>
      <c r="P83" s="622" t="s">
        <v>295</v>
      </c>
      <c r="Q83" s="669" t="s">
        <v>1314</v>
      </c>
      <c r="R83" s="568"/>
      <c r="S83" s="568"/>
      <c r="T83" s="568"/>
      <c r="U83" s="568"/>
      <c r="V83" s="568"/>
      <c r="W83" s="568"/>
      <c r="X83" s="568"/>
      <c r="Y83" s="568"/>
      <c r="Z83" s="568"/>
      <c r="AA83" s="568"/>
      <c r="AB83" s="568"/>
      <c r="AC83" s="568"/>
      <c r="AD83" s="568"/>
      <c r="AE83" s="568"/>
      <c r="AF83" s="568"/>
      <c r="AG83" s="568"/>
      <c r="AH83" s="568"/>
      <c r="AI83" s="568"/>
      <c r="AJ83" s="568"/>
      <c r="AK83" s="568"/>
      <c r="AL83" s="568"/>
      <c r="AM83" s="568"/>
      <c r="AN83" s="568"/>
      <c r="AO83" s="568"/>
      <c r="AP83" s="568"/>
      <c r="AQ83" s="568"/>
      <c r="AR83" s="568"/>
      <c r="AS83" s="568"/>
      <c r="AT83" s="568"/>
      <c r="AU83" s="568"/>
      <c r="AV83" s="568"/>
      <c r="AW83" s="568"/>
      <c r="AX83" s="568"/>
      <c r="AY83" s="568"/>
      <c r="AZ83" s="568"/>
      <c r="BA83" s="568"/>
      <c r="BB83" s="568"/>
      <c r="BC83" s="568"/>
      <c r="BD83" s="568"/>
      <c r="BE83" s="568"/>
      <c r="BF83" s="568"/>
      <c r="BG83" s="568"/>
      <c r="BH83" s="568"/>
      <c r="BI83" s="568"/>
      <c r="BJ83" s="568"/>
      <c r="BK83" s="568"/>
      <c r="BL83" s="568"/>
      <c r="BM83" s="568"/>
      <c r="BN83" s="568"/>
      <c r="BO83" s="568"/>
      <c r="BP83" s="568"/>
      <c r="BQ83" s="568"/>
      <c r="BR83" s="568"/>
      <c r="BS83" s="568"/>
      <c r="BT83" s="568"/>
      <c r="BU83" s="568"/>
      <c r="BV83" s="568"/>
      <c r="BW83" s="568"/>
      <c r="BX83" s="568"/>
      <c r="BY83" s="568"/>
      <c r="BZ83" s="568"/>
      <c r="CA83" s="568"/>
      <c r="CB83" s="568"/>
      <c r="CC83" s="568"/>
      <c r="CD83" s="568"/>
      <c r="CE83" s="568"/>
      <c r="CF83" s="568"/>
      <c r="CG83" s="568"/>
      <c r="CH83" s="568"/>
      <c r="CI83" s="568"/>
      <c r="CJ83" s="568"/>
      <c r="CK83" s="568"/>
      <c r="CL83" s="568"/>
      <c r="CM83" s="568"/>
      <c r="CN83" s="568"/>
      <c r="CO83" s="568"/>
      <c r="CP83" s="568"/>
      <c r="CQ83" s="568"/>
      <c r="CR83" s="568"/>
      <c r="CS83" s="568"/>
      <c r="CT83" s="568"/>
      <c r="CU83" s="568"/>
      <c r="CV83" s="568"/>
      <c r="CW83" s="568"/>
      <c r="CX83" s="568"/>
      <c r="CY83" s="568"/>
      <c r="CZ83" s="568"/>
      <c r="DA83" s="568"/>
      <c r="DB83" s="568"/>
      <c r="DC83" s="568"/>
      <c r="DD83" s="568"/>
      <c r="DE83" s="568"/>
      <c r="DF83" s="568"/>
      <c r="DG83" s="568"/>
      <c r="DH83" s="568"/>
      <c r="DI83" s="568"/>
      <c r="DJ83" s="568"/>
      <c r="DK83" s="568"/>
      <c r="DL83" s="568"/>
      <c r="DM83" s="568"/>
      <c r="DN83" s="568"/>
      <c r="DO83" s="568"/>
      <c r="DP83" s="568"/>
      <c r="DQ83" s="568"/>
      <c r="DR83" s="568"/>
      <c r="DS83" s="568"/>
      <c r="DT83" s="568"/>
      <c r="DU83" s="568"/>
      <c r="DV83" s="568"/>
      <c r="DW83" s="568"/>
      <c r="DX83" s="568"/>
      <c r="DY83" s="568"/>
      <c r="DZ83" s="568"/>
      <c r="EA83" s="568"/>
      <c r="EB83" s="568"/>
      <c r="EC83" s="568"/>
      <c r="ED83" s="568"/>
      <c r="EE83" s="568"/>
      <c r="EF83" s="568"/>
      <c r="EG83" s="568"/>
      <c r="EH83" s="568"/>
      <c r="EI83" s="568"/>
      <c r="EJ83" s="568"/>
      <c r="EK83" s="568"/>
      <c r="EL83" s="568"/>
      <c r="EM83" s="568"/>
      <c r="EN83" s="568"/>
      <c r="EO83" s="568"/>
      <c r="EP83" s="568"/>
      <c r="EQ83" s="568"/>
      <c r="ER83" s="568"/>
      <c r="ES83" s="568"/>
      <c r="ET83" s="568"/>
      <c r="EU83" s="568"/>
      <c r="EV83" s="568"/>
      <c r="EW83" s="568"/>
      <c r="EX83" s="568"/>
      <c r="EY83" s="568"/>
      <c r="EZ83" s="568"/>
      <c r="FA83" s="568"/>
      <c r="FB83" s="568"/>
      <c r="FC83" s="568"/>
      <c r="FD83" s="568"/>
      <c r="FE83" s="568"/>
      <c r="FF83" s="568"/>
      <c r="FG83" s="568"/>
      <c r="FH83" s="568"/>
      <c r="FI83" s="568"/>
      <c r="FJ83" s="568"/>
      <c r="FK83" s="568"/>
      <c r="FL83" s="568"/>
      <c r="FM83" s="568"/>
      <c r="FN83" s="568"/>
      <c r="FO83" s="568"/>
      <c r="FP83" s="568"/>
      <c r="FQ83" s="568"/>
      <c r="FR83" s="568"/>
      <c r="FS83" s="568"/>
      <c r="FT83" s="568"/>
      <c r="FU83" s="568"/>
      <c r="FV83" s="568"/>
      <c r="FW83" s="568"/>
      <c r="FX83" s="568"/>
      <c r="FY83" s="568"/>
      <c r="FZ83" s="568"/>
      <c r="GA83" s="568"/>
      <c r="GB83" s="568"/>
      <c r="GC83" s="568"/>
      <c r="GD83" s="568"/>
      <c r="GE83" s="568"/>
      <c r="GF83" s="568"/>
      <c r="GG83" s="568"/>
      <c r="GH83" s="568"/>
      <c r="GI83" s="568"/>
      <c r="GJ83" s="568"/>
      <c r="GK83" s="568"/>
      <c r="GL83" s="568"/>
      <c r="GM83" s="568"/>
      <c r="GN83" s="568"/>
      <c r="GO83" s="568"/>
      <c r="GP83" s="568"/>
      <c r="GQ83" s="568"/>
      <c r="GR83" s="568"/>
      <c r="GS83" s="568"/>
      <c r="GT83" s="568"/>
      <c r="GU83" s="568"/>
      <c r="GV83" s="568"/>
      <c r="GW83" s="568"/>
      <c r="GX83" s="568"/>
      <c r="GY83" s="568"/>
      <c r="GZ83" s="568"/>
      <c r="HA83" s="568"/>
      <c r="HB83" s="568"/>
      <c r="HC83" s="568"/>
      <c r="HD83" s="568"/>
      <c r="HE83" s="568"/>
      <c r="HF83" s="568"/>
      <c r="HG83" s="568"/>
      <c r="HH83" s="568"/>
      <c r="HI83" s="568"/>
      <c r="HJ83" s="568"/>
      <c r="HK83" s="568"/>
      <c r="HL83" s="568"/>
      <c r="HM83" s="568"/>
      <c r="HN83" s="568"/>
      <c r="HO83" s="568"/>
      <c r="HP83" s="568"/>
      <c r="HQ83" s="568"/>
      <c r="HR83" s="568"/>
      <c r="HS83" s="568"/>
      <c r="HT83" s="568"/>
    </row>
    <row r="84" spans="1:228" s="569" customFormat="1" ht="120.6" customHeight="1">
      <c r="A84" s="589">
        <v>24</v>
      </c>
      <c r="B84" s="623">
        <v>127</v>
      </c>
      <c r="C84" s="622" t="s">
        <v>24</v>
      </c>
      <c r="D84" s="624" t="s">
        <v>420</v>
      </c>
      <c r="E84" s="625" t="s">
        <v>298</v>
      </c>
      <c r="F84" s="622">
        <v>50</v>
      </c>
      <c r="G84" s="622" t="s">
        <v>423</v>
      </c>
      <c r="H84" s="588">
        <f>81320+17637.82</f>
        <v>98957.82</v>
      </c>
      <c r="I84" s="588">
        <v>81320</v>
      </c>
      <c r="J84" s="622" t="s">
        <v>5</v>
      </c>
      <c r="K84" s="626">
        <v>46112</v>
      </c>
      <c r="L84" s="626">
        <v>46173</v>
      </c>
      <c r="M84" s="622"/>
      <c r="N84" s="622"/>
      <c r="O84" s="622"/>
      <c r="P84" s="622" t="s">
        <v>295</v>
      </c>
      <c r="Q84" s="669" t="s">
        <v>1314</v>
      </c>
      <c r="R84" s="568"/>
      <c r="S84" s="568"/>
      <c r="T84" s="568"/>
      <c r="U84" s="568"/>
      <c r="V84" s="568"/>
      <c r="W84" s="568"/>
      <c r="X84" s="568"/>
      <c r="Y84" s="568"/>
      <c r="Z84" s="568"/>
      <c r="AA84" s="568"/>
      <c r="AB84" s="568"/>
      <c r="AC84" s="568"/>
      <c r="AD84" s="568"/>
      <c r="AE84" s="568"/>
      <c r="AF84" s="568"/>
      <c r="AG84" s="568"/>
      <c r="AH84" s="568"/>
      <c r="AI84" s="568"/>
      <c r="AJ84" s="568"/>
      <c r="AK84" s="568"/>
      <c r="AL84" s="568"/>
      <c r="AM84" s="568"/>
      <c r="AN84" s="568"/>
      <c r="AO84" s="568"/>
      <c r="AP84" s="568"/>
      <c r="AQ84" s="568"/>
      <c r="AR84" s="568"/>
      <c r="AS84" s="568"/>
      <c r="AT84" s="568"/>
      <c r="AU84" s="568"/>
      <c r="AV84" s="568"/>
      <c r="AW84" s="568"/>
      <c r="AX84" s="568"/>
      <c r="AY84" s="568"/>
      <c r="AZ84" s="568"/>
      <c r="BA84" s="568"/>
      <c r="BB84" s="568"/>
      <c r="BC84" s="568"/>
      <c r="BD84" s="568"/>
      <c r="BE84" s="568"/>
      <c r="BF84" s="568"/>
      <c r="BG84" s="568"/>
      <c r="BH84" s="568"/>
      <c r="BI84" s="568"/>
      <c r="BJ84" s="568"/>
      <c r="BK84" s="568"/>
      <c r="BL84" s="568"/>
      <c r="BM84" s="568"/>
      <c r="BN84" s="568"/>
      <c r="BO84" s="568"/>
      <c r="BP84" s="568"/>
      <c r="BQ84" s="568"/>
      <c r="BR84" s="568"/>
      <c r="BS84" s="568"/>
      <c r="BT84" s="568"/>
      <c r="BU84" s="568"/>
      <c r="BV84" s="568"/>
      <c r="BW84" s="568"/>
      <c r="BX84" s="568"/>
      <c r="BY84" s="568"/>
      <c r="BZ84" s="568"/>
      <c r="CA84" s="568"/>
      <c r="CB84" s="568"/>
      <c r="CC84" s="568"/>
      <c r="CD84" s="568"/>
      <c r="CE84" s="568"/>
      <c r="CF84" s="568"/>
      <c r="CG84" s="568"/>
      <c r="CH84" s="568"/>
      <c r="CI84" s="568"/>
      <c r="CJ84" s="568"/>
      <c r="CK84" s="568"/>
      <c r="CL84" s="568"/>
      <c r="CM84" s="568"/>
      <c r="CN84" s="568"/>
      <c r="CO84" s="568"/>
      <c r="CP84" s="568"/>
      <c r="CQ84" s="568"/>
      <c r="CR84" s="568"/>
      <c r="CS84" s="568"/>
      <c r="CT84" s="568"/>
      <c r="CU84" s="568"/>
      <c r="CV84" s="568"/>
      <c r="CW84" s="568"/>
      <c r="CX84" s="568"/>
      <c r="CY84" s="568"/>
      <c r="CZ84" s="568"/>
      <c r="DA84" s="568"/>
      <c r="DB84" s="568"/>
      <c r="DC84" s="568"/>
      <c r="DD84" s="568"/>
      <c r="DE84" s="568"/>
      <c r="DF84" s="568"/>
      <c r="DG84" s="568"/>
      <c r="DH84" s="568"/>
      <c r="DI84" s="568"/>
      <c r="DJ84" s="568"/>
      <c r="DK84" s="568"/>
      <c r="DL84" s="568"/>
      <c r="DM84" s="568"/>
      <c r="DN84" s="568"/>
      <c r="DO84" s="568"/>
      <c r="DP84" s="568"/>
      <c r="DQ84" s="568"/>
      <c r="DR84" s="568"/>
      <c r="DS84" s="568"/>
      <c r="DT84" s="568"/>
      <c r="DU84" s="568"/>
      <c r="DV84" s="568"/>
      <c r="DW84" s="568"/>
      <c r="DX84" s="568"/>
      <c r="DY84" s="568"/>
      <c r="DZ84" s="568"/>
      <c r="EA84" s="568"/>
      <c r="EB84" s="568"/>
      <c r="EC84" s="568"/>
      <c r="ED84" s="568"/>
      <c r="EE84" s="568"/>
      <c r="EF84" s="568"/>
      <c r="EG84" s="568"/>
      <c r="EH84" s="568"/>
      <c r="EI84" s="568"/>
      <c r="EJ84" s="568"/>
      <c r="EK84" s="568"/>
      <c r="EL84" s="568"/>
      <c r="EM84" s="568"/>
      <c r="EN84" s="568"/>
      <c r="EO84" s="568"/>
      <c r="EP84" s="568"/>
      <c r="EQ84" s="568"/>
      <c r="ER84" s="568"/>
      <c r="ES84" s="568"/>
      <c r="ET84" s="568"/>
      <c r="EU84" s="568"/>
      <c r="EV84" s="568"/>
      <c r="EW84" s="568"/>
      <c r="EX84" s="568"/>
      <c r="EY84" s="568"/>
      <c r="EZ84" s="568"/>
      <c r="FA84" s="568"/>
      <c r="FB84" s="568"/>
      <c r="FC84" s="568"/>
      <c r="FD84" s="568"/>
      <c r="FE84" s="568"/>
      <c r="FF84" s="568"/>
      <c r="FG84" s="568"/>
      <c r="FH84" s="568"/>
      <c r="FI84" s="568"/>
      <c r="FJ84" s="568"/>
      <c r="FK84" s="568"/>
      <c r="FL84" s="568"/>
      <c r="FM84" s="568"/>
      <c r="FN84" s="568"/>
      <c r="FO84" s="568"/>
      <c r="FP84" s="568"/>
      <c r="FQ84" s="568"/>
      <c r="FR84" s="568"/>
      <c r="FS84" s="568"/>
      <c r="FT84" s="568"/>
      <c r="FU84" s="568"/>
      <c r="FV84" s="568"/>
      <c r="FW84" s="568"/>
      <c r="FX84" s="568"/>
      <c r="FY84" s="568"/>
      <c r="FZ84" s="568"/>
      <c r="GA84" s="568"/>
      <c r="GB84" s="568"/>
      <c r="GC84" s="568"/>
      <c r="GD84" s="568"/>
      <c r="GE84" s="568"/>
      <c r="GF84" s="568"/>
      <c r="GG84" s="568"/>
      <c r="GH84" s="568"/>
      <c r="GI84" s="568"/>
      <c r="GJ84" s="568"/>
      <c r="GK84" s="568"/>
      <c r="GL84" s="568"/>
      <c r="GM84" s="568"/>
      <c r="GN84" s="568"/>
      <c r="GO84" s="568"/>
      <c r="GP84" s="568"/>
      <c r="GQ84" s="568"/>
      <c r="GR84" s="568"/>
      <c r="GS84" s="568"/>
      <c r="GT84" s="568"/>
      <c r="GU84" s="568"/>
      <c r="GV84" s="568"/>
      <c r="GW84" s="568"/>
      <c r="GX84" s="568"/>
      <c r="GY84" s="568"/>
      <c r="GZ84" s="568"/>
      <c r="HA84" s="568"/>
      <c r="HB84" s="568"/>
      <c r="HC84" s="568"/>
      <c r="HD84" s="568"/>
      <c r="HE84" s="568"/>
      <c r="HF84" s="568"/>
      <c r="HG84" s="568"/>
      <c r="HH84" s="568"/>
      <c r="HI84" s="568"/>
      <c r="HJ84" s="568"/>
      <c r="HK84" s="568"/>
      <c r="HL84" s="568"/>
      <c r="HM84" s="568"/>
      <c r="HN84" s="568"/>
      <c r="HO84" s="568"/>
      <c r="HP84" s="568"/>
      <c r="HQ84" s="568"/>
      <c r="HR84" s="568"/>
      <c r="HS84" s="568"/>
      <c r="HT84" s="568"/>
    </row>
    <row r="85" spans="1:228" s="569" customFormat="1" ht="225.75" customHeight="1">
      <c r="A85" s="591">
        <v>34</v>
      </c>
      <c r="B85" s="623">
        <v>133</v>
      </c>
      <c r="C85" s="622" t="s">
        <v>24</v>
      </c>
      <c r="D85" s="624" t="s">
        <v>1397</v>
      </c>
      <c r="E85" s="625" t="s">
        <v>1297</v>
      </c>
      <c r="F85" s="649">
        <f>1+1</f>
        <v>2</v>
      </c>
      <c r="G85" s="622" t="s">
        <v>178</v>
      </c>
      <c r="H85" s="650">
        <f>9000+11000</f>
        <v>20000</v>
      </c>
      <c r="I85" s="650">
        <f>9000+11000</f>
        <v>20000</v>
      </c>
      <c r="J85" s="622" t="s">
        <v>5</v>
      </c>
      <c r="K85" s="626">
        <v>46203</v>
      </c>
      <c r="L85" s="626">
        <v>46387</v>
      </c>
      <c r="M85" s="622"/>
      <c r="N85" s="622"/>
      <c r="O85" s="622"/>
      <c r="P85" s="622" t="s">
        <v>1136</v>
      </c>
      <c r="Q85" s="669" t="s">
        <v>1315</v>
      </c>
      <c r="R85" s="568"/>
      <c r="S85" s="568"/>
      <c r="T85" s="568"/>
      <c r="U85" s="568"/>
      <c r="V85" s="568"/>
      <c r="W85" s="568"/>
      <c r="X85" s="568"/>
      <c r="Y85" s="568"/>
      <c r="Z85" s="568"/>
      <c r="AA85" s="568"/>
      <c r="AB85" s="568"/>
      <c r="AC85" s="568"/>
      <c r="AD85" s="568"/>
      <c r="AE85" s="568"/>
      <c r="AF85" s="568"/>
      <c r="AG85" s="568"/>
      <c r="AH85" s="568"/>
      <c r="AI85" s="568"/>
      <c r="AJ85" s="568"/>
      <c r="AK85" s="568"/>
      <c r="AL85" s="568"/>
      <c r="AM85" s="568"/>
      <c r="AN85" s="568"/>
      <c r="AO85" s="568"/>
      <c r="AP85" s="568"/>
      <c r="AQ85" s="568"/>
      <c r="AR85" s="568"/>
      <c r="AS85" s="568"/>
      <c r="AT85" s="568"/>
      <c r="AU85" s="568"/>
      <c r="AV85" s="568"/>
      <c r="AW85" s="568"/>
      <c r="AX85" s="568"/>
      <c r="AY85" s="568"/>
      <c r="AZ85" s="568"/>
      <c r="BA85" s="568"/>
      <c r="BB85" s="568"/>
      <c r="BC85" s="568"/>
      <c r="BD85" s="568"/>
      <c r="BE85" s="568"/>
      <c r="BF85" s="568"/>
      <c r="BG85" s="568"/>
      <c r="BH85" s="568"/>
      <c r="BI85" s="568"/>
      <c r="BJ85" s="568"/>
      <c r="BK85" s="568"/>
      <c r="BL85" s="568"/>
      <c r="BM85" s="568"/>
      <c r="BN85" s="568"/>
      <c r="BO85" s="568"/>
      <c r="BP85" s="568"/>
      <c r="BQ85" s="568"/>
      <c r="BR85" s="568"/>
      <c r="BS85" s="568"/>
      <c r="BT85" s="568"/>
      <c r="BU85" s="568"/>
      <c r="BV85" s="568"/>
      <c r="BW85" s="568"/>
      <c r="BX85" s="568"/>
      <c r="BY85" s="568"/>
      <c r="BZ85" s="568"/>
      <c r="CA85" s="568"/>
      <c r="CB85" s="568"/>
      <c r="CC85" s="568"/>
      <c r="CD85" s="568"/>
      <c r="CE85" s="568"/>
      <c r="CF85" s="568"/>
      <c r="CG85" s="568"/>
      <c r="CH85" s="568"/>
      <c r="CI85" s="568"/>
      <c r="CJ85" s="568"/>
      <c r="CK85" s="568"/>
      <c r="CL85" s="568"/>
      <c r="CM85" s="568"/>
      <c r="CN85" s="568"/>
      <c r="CO85" s="568"/>
      <c r="CP85" s="568"/>
      <c r="CQ85" s="568"/>
      <c r="CR85" s="568"/>
      <c r="CS85" s="568"/>
      <c r="CT85" s="568"/>
      <c r="CU85" s="568"/>
      <c r="CV85" s="568"/>
      <c r="CW85" s="568"/>
      <c r="CX85" s="568"/>
      <c r="CY85" s="568"/>
      <c r="CZ85" s="568"/>
      <c r="DA85" s="568"/>
      <c r="DB85" s="568"/>
      <c r="DC85" s="568"/>
      <c r="DD85" s="568"/>
      <c r="DE85" s="568"/>
      <c r="DF85" s="568"/>
      <c r="DG85" s="568"/>
      <c r="DH85" s="568"/>
      <c r="DI85" s="568"/>
      <c r="DJ85" s="568"/>
      <c r="DK85" s="568"/>
      <c r="DL85" s="568"/>
      <c r="DM85" s="568"/>
      <c r="DN85" s="568"/>
      <c r="DO85" s="568"/>
      <c r="DP85" s="568"/>
      <c r="DQ85" s="568"/>
      <c r="DR85" s="568"/>
      <c r="DS85" s="568"/>
      <c r="DT85" s="568"/>
      <c r="DU85" s="568"/>
      <c r="DV85" s="568"/>
      <c r="DW85" s="568"/>
      <c r="DX85" s="568"/>
      <c r="DY85" s="568"/>
      <c r="DZ85" s="568"/>
      <c r="EA85" s="568"/>
      <c r="EB85" s="568"/>
      <c r="EC85" s="568"/>
      <c r="ED85" s="568"/>
      <c r="EE85" s="568"/>
      <c r="EF85" s="568"/>
      <c r="EG85" s="568"/>
      <c r="EH85" s="568"/>
      <c r="EI85" s="568"/>
      <c r="EJ85" s="568"/>
      <c r="EK85" s="568"/>
      <c r="EL85" s="568"/>
      <c r="EM85" s="568"/>
      <c r="EN85" s="568"/>
      <c r="EO85" s="568"/>
      <c r="EP85" s="568"/>
      <c r="EQ85" s="568"/>
      <c r="ER85" s="568"/>
      <c r="ES85" s="568"/>
      <c r="ET85" s="568"/>
      <c r="EU85" s="568"/>
      <c r="EV85" s="568"/>
      <c r="EW85" s="568"/>
      <c r="EX85" s="568"/>
      <c r="EY85" s="568"/>
      <c r="EZ85" s="568"/>
      <c r="FA85" s="568"/>
      <c r="FB85" s="568"/>
      <c r="FC85" s="568"/>
      <c r="FD85" s="568"/>
      <c r="FE85" s="568"/>
      <c r="FF85" s="568"/>
      <c r="FG85" s="568"/>
      <c r="FH85" s="568"/>
      <c r="FI85" s="568"/>
      <c r="FJ85" s="568"/>
      <c r="FK85" s="568"/>
      <c r="FL85" s="568"/>
      <c r="FM85" s="568"/>
      <c r="FN85" s="568"/>
      <c r="FO85" s="568"/>
      <c r="FP85" s="568"/>
      <c r="FQ85" s="568"/>
      <c r="FR85" s="568"/>
      <c r="FS85" s="568"/>
      <c r="FT85" s="568"/>
      <c r="FU85" s="568"/>
      <c r="FV85" s="568"/>
      <c r="FW85" s="568"/>
      <c r="FX85" s="568"/>
      <c r="FY85" s="568"/>
      <c r="FZ85" s="568"/>
      <c r="GA85" s="568"/>
      <c r="GB85" s="568"/>
      <c r="GC85" s="568"/>
      <c r="GD85" s="568"/>
      <c r="GE85" s="568"/>
      <c r="GF85" s="568"/>
      <c r="GG85" s="568"/>
      <c r="GH85" s="568"/>
      <c r="GI85" s="568"/>
      <c r="GJ85" s="568"/>
      <c r="GK85" s="568"/>
      <c r="GL85" s="568"/>
      <c r="GM85" s="568"/>
      <c r="GN85" s="568"/>
      <c r="GO85" s="568"/>
      <c r="GP85" s="568"/>
      <c r="GQ85" s="568"/>
      <c r="GR85" s="568"/>
      <c r="GS85" s="568"/>
      <c r="GT85" s="568"/>
      <c r="GU85" s="568"/>
      <c r="GV85" s="568"/>
      <c r="GW85" s="568"/>
      <c r="GX85" s="568"/>
      <c r="GY85" s="568"/>
      <c r="GZ85" s="568"/>
      <c r="HA85" s="568"/>
      <c r="HB85" s="568"/>
      <c r="HC85" s="568"/>
      <c r="HD85" s="568"/>
      <c r="HE85" s="568"/>
      <c r="HF85" s="568"/>
      <c r="HG85" s="568"/>
      <c r="HH85" s="568"/>
      <c r="HI85" s="568"/>
      <c r="HJ85" s="568"/>
      <c r="HK85" s="568"/>
      <c r="HL85" s="568"/>
      <c r="HM85" s="568"/>
      <c r="HN85" s="568"/>
      <c r="HO85" s="568"/>
      <c r="HP85" s="568"/>
      <c r="HQ85" s="568"/>
      <c r="HR85" s="568"/>
      <c r="HS85" s="568"/>
      <c r="HT85" s="568"/>
    </row>
    <row r="86" spans="1:228" ht="365.1" customHeight="1">
      <c r="A86" s="614"/>
      <c r="B86" s="623">
        <v>138</v>
      </c>
      <c r="C86" s="627" t="s">
        <v>25</v>
      </c>
      <c r="D86" s="636" t="s">
        <v>537</v>
      </c>
      <c r="E86" s="636" t="s">
        <v>304</v>
      </c>
      <c r="F86" s="627" t="s">
        <v>1577</v>
      </c>
      <c r="G86" s="627" t="s">
        <v>1578</v>
      </c>
      <c r="H86" s="639">
        <f>40000-2526.94</f>
        <v>37473.06</v>
      </c>
      <c r="I86" s="639">
        <v>37473.06</v>
      </c>
      <c r="J86" s="627" t="s">
        <v>5</v>
      </c>
      <c r="K86" s="665">
        <v>46081</v>
      </c>
      <c r="L86" s="665">
        <v>46142</v>
      </c>
      <c r="M86" s="622"/>
      <c r="N86" s="627"/>
      <c r="O86" s="627"/>
      <c r="P86" s="622" t="s">
        <v>228</v>
      </c>
      <c r="Q86" s="669" t="s">
        <v>1303</v>
      </c>
    </row>
    <row r="87" spans="1:228" s="569" customFormat="1" ht="90" customHeight="1">
      <c r="A87" s="589">
        <v>1</v>
      </c>
      <c r="B87" s="623">
        <v>139</v>
      </c>
      <c r="C87" s="622" t="s">
        <v>26</v>
      </c>
      <c r="D87" s="624" t="s">
        <v>540</v>
      </c>
      <c r="E87" s="625" t="s">
        <v>541</v>
      </c>
      <c r="F87" s="649">
        <v>12</v>
      </c>
      <c r="G87" s="622" t="s">
        <v>182</v>
      </c>
      <c r="H87" s="651">
        <v>2796686</v>
      </c>
      <c r="I87" s="651">
        <f>H87</f>
        <v>2796686</v>
      </c>
      <c r="J87" s="622" t="s">
        <v>11</v>
      </c>
      <c r="K87" s="626">
        <v>45961</v>
      </c>
      <c r="L87" s="626">
        <v>46112</v>
      </c>
      <c r="M87" s="622"/>
      <c r="N87" s="622"/>
      <c r="O87" s="622"/>
      <c r="P87" s="622" t="s">
        <v>1302</v>
      </c>
      <c r="Q87" s="669" t="s">
        <v>1316</v>
      </c>
      <c r="R87" s="568"/>
      <c r="S87" s="568"/>
      <c r="T87" s="568"/>
      <c r="U87" s="568"/>
      <c r="V87" s="568"/>
      <c r="W87" s="568"/>
      <c r="X87" s="568"/>
      <c r="Y87" s="568"/>
      <c r="Z87" s="568"/>
      <c r="AA87" s="568"/>
      <c r="AB87" s="568"/>
      <c r="AC87" s="568"/>
      <c r="AD87" s="568"/>
      <c r="AE87" s="568"/>
      <c r="AF87" s="568"/>
      <c r="AG87" s="568"/>
      <c r="AH87" s="568"/>
      <c r="AI87" s="568"/>
      <c r="AJ87" s="568"/>
      <c r="AK87" s="568"/>
      <c r="AL87" s="568"/>
      <c r="AM87" s="568"/>
      <c r="AN87" s="568"/>
      <c r="AO87" s="568"/>
      <c r="AP87" s="568"/>
      <c r="AQ87" s="568"/>
      <c r="AR87" s="568"/>
      <c r="AS87" s="568"/>
      <c r="AT87" s="568"/>
      <c r="AU87" s="568"/>
      <c r="AV87" s="568"/>
      <c r="AW87" s="568"/>
      <c r="AX87" s="568"/>
      <c r="AY87" s="568"/>
      <c r="AZ87" s="568"/>
      <c r="BA87" s="568"/>
      <c r="BB87" s="568"/>
      <c r="BC87" s="568"/>
      <c r="BD87" s="568"/>
      <c r="BE87" s="568"/>
      <c r="BF87" s="568"/>
      <c r="BG87" s="568"/>
      <c r="BH87" s="568"/>
      <c r="BI87" s="568"/>
      <c r="BJ87" s="568"/>
      <c r="BK87" s="568"/>
      <c r="BL87" s="568"/>
      <c r="BM87" s="568"/>
      <c r="BN87" s="568"/>
      <c r="BO87" s="568"/>
      <c r="BP87" s="568"/>
      <c r="BQ87" s="568"/>
      <c r="BR87" s="568"/>
      <c r="BS87" s="568"/>
      <c r="BT87" s="568"/>
      <c r="BU87" s="568"/>
      <c r="BV87" s="568"/>
      <c r="BW87" s="568"/>
      <c r="BX87" s="568"/>
      <c r="BY87" s="568"/>
      <c r="BZ87" s="568"/>
      <c r="CA87" s="568"/>
      <c r="CB87" s="568"/>
      <c r="CC87" s="568"/>
      <c r="CD87" s="568"/>
      <c r="CE87" s="568"/>
      <c r="CF87" s="568"/>
      <c r="CG87" s="568"/>
      <c r="CH87" s="568"/>
      <c r="CI87" s="568"/>
      <c r="CJ87" s="568"/>
      <c r="CK87" s="568"/>
      <c r="CL87" s="568"/>
      <c r="CM87" s="568"/>
      <c r="CN87" s="568"/>
      <c r="CO87" s="568"/>
      <c r="CP87" s="568"/>
      <c r="CQ87" s="568"/>
      <c r="CR87" s="568"/>
      <c r="CS87" s="568"/>
      <c r="CT87" s="568"/>
      <c r="CU87" s="568"/>
      <c r="CV87" s="568"/>
      <c r="CW87" s="568"/>
      <c r="CX87" s="568"/>
      <c r="CY87" s="568"/>
      <c r="CZ87" s="568"/>
      <c r="DA87" s="568"/>
      <c r="DB87" s="568"/>
      <c r="DC87" s="568"/>
      <c r="DD87" s="568"/>
      <c r="DE87" s="568"/>
      <c r="DF87" s="568"/>
      <c r="DG87" s="568"/>
      <c r="DH87" s="568"/>
      <c r="DI87" s="568"/>
      <c r="DJ87" s="568"/>
      <c r="DK87" s="568"/>
      <c r="DL87" s="568"/>
      <c r="DM87" s="568"/>
      <c r="DN87" s="568"/>
      <c r="DO87" s="568"/>
      <c r="DP87" s="568"/>
      <c r="DQ87" s="568"/>
      <c r="DR87" s="568"/>
      <c r="DS87" s="568"/>
      <c r="DT87" s="568"/>
      <c r="DU87" s="568"/>
      <c r="DV87" s="568"/>
      <c r="DW87" s="568"/>
      <c r="DX87" s="568"/>
      <c r="DY87" s="568"/>
      <c r="DZ87" s="568"/>
      <c r="EA87" s="568"/>
      <c r="EB87" s="568"/>
      <c r="EC87" s="568"/>
      <c r="ED87" s="568"/>
      <c r="EE87" s="568"/>
      <c r="EF87" s="568"/>
      <c r="EG87" s="568"/>
      <c r="EH87" s="568"/>
      <c r="EI87" s="568"/>
      <c r="EJ87" s="568"/>
      <c r="EK87" s="568"/>
      <c r="EL87" s="568"/>
      <c r="EM87" s="568"/>
      <c r="EN87" s="568"/>
      <c r="EO87" s="568"/>
      <c r="EP87" s="568"/>
      <c r="EQ87" s="568"/>
      <c r="ER87" s="568"/>
      <c r="ES87" s="568"/>
      <c r="ET87" s="568"/>
      <c r="EU87" s="568"/>
      <c r="EV87" s="568"/>
      <c r="EW87" s="568"/>
      <c r="EX87" s="568"/>
      <c r="EY87" s="568"/>
      <c r="EZ87" s="568"/>
      <c r="FA87" s="568"/>
      <c r="FB87" s="568"/>
      <c r="FC87" s="568"/>
      <c r="FD87" s="568"/>
      <c r="FE87" s="568"/>
      <c r="FF87" s="568"/>
      <c r="FG87" s="568"/>
      <c r="FH87" s="568"/>
      <c r="FI87" s="568"/>
      <c r="FJ87" s="568"/>
      <c r="FK87" s="568"/>
      <c r="FL87" s="568"/>
      <c r="FM87" s="568"/>
      <c r="FN87" s="568"/>
      <c r="FO87" s="568"/>
      <c r="FP87" s="568"/>
      <c r="FQ87" s="568"/>
      <c r="FR87" s="568"/>
      <c r="FS87" s="568"/>
      <c r="FT87" s="568"/>
      <c r="FU87" s="568"/>
      <c r="FV87" s="568"/>
      <c r="FW87" s="568"/>
      <c r="FX87" s="568"/>
      <c r="FY87" s="568"/>
      <c r="FZ87" s="568"/>
      <c r="GA87" s="568"/>
      <c r="GB87" s="568"/>
      <c r="GC87" s="568"/>
      <c r="GD87" s="568"/>
      <c r="GE87" s="568"/>
      <c r="GF87" s="568"/>
      <c r="GG87" s="568"/>
      <c r="GH87" s="568"/>
      <c r="GI87" s="568"/>
      <c r="GJ87" s="568"/>
      <c r="GK87" s="568"/>
      <c r="GL87" s="568"/>
      <c r="GM87" s="568"/>
      <c r="GN87" s="568"/>
      <c r="GO87" s="568"/>
      <c r="GP87" s="568"/>
      <c r="GQ87" s="568"/>
      <c r="GR87" s="568"/>
      <c r="GS87" s="568"/>
      <c r="GT87" s="568"/>
      <c r="GU87" s="568"/>
      <c r="GV87" s="568"/>
      <c r="GW87" s="568"/>
      <c r="GX87" s="568"/>
      <c r="GY87" s="568"/>
      <c r="GZ87" s="568"/>
      <c r="HA87" s="568"/>
      <c r="HB87" s="568"/>
      <c r="HC87" s="568"/>
      <c r="HD87" s="568"/>
      <c r="HE87" s="568"/>
      <c r="HF87" s="568"/>
      <c r="HG87" s="568"/>
      <c r="HH87" s="568"/>
      <c r="HI87" s="568"/>
      <c r="HJ87" s="568"/>
      <c r="HK87" s="568"/>
      <c r="HL87" s="568"/>
      <c r="HM87" s="568"/>
      <c r="HN87" s="568"/>
      <c r="HO87" s="568"/>
      <c r="HP87" s="568"/>
      <c r="HQ87" s="568"/>
      <c r="HR87" s="568"/>
      <c r="HS87" s="568"/>
      <c r="HT87" s="568"/>
    </row>
    <row r="88" spans="1:228" s="569" customFormat="1" ht="90" customHeight="1">
      <c r="A88" s="589">
        <v>2</v>
      </c>
      <c r="B88" s="623">
        <v>140</v>
      </c>
      <c r="C88" s="622" t="s">
        <v>26</v>
      </c>
      <c r="D88" s="624" t="s">
        <v>543</v>
      </c>
      <c r="E88" s="625" t="s">
        <v>897</v>
      </c>
      <c r="F88" s="622">
        <v>1</v>
      </c>
      <c r="G88" s="622" t="s">
        <v>185</v>
      </c>
      <c r="H88" s="651">
        <f>115+2694480</f>
        <v>2694595</v>
      </c>
      <c r="I88" s="651">
        <f>H88</f>
        <v>2694595</v>
      </c>
      <c r="J88" s="622" t="s">
        <v>11</v>
      </c>
      <c r="K88" s="626">
        <v>45838</v>
      </c>
      <c r="L88" s="626">
        <v>46053</v>
      </c>
      <c r="M88" s="622"/>
      <c r="N88" s="622"/>
      <c r="O88" s="622"/>
      <c r="P88" s="622" t="s">
        <v>1302</v>
      </c>
      <c r="Q88" s="669" t="s">
        <v>1316</v>
      </c>
      <c r="R88" s="568"/>
      <c r="S88" s="568"/>
      <c r="T88" s="568"/>
      <c r="U88" s="568"/>
      <c r="V88" s="568"/>
      <c r="W88" s="568"/>
      <c r="X88" s="568"/>
      <c r="Y88" s="568"/>
      <c r="Z88" s="568"/>
      <c r="AA88" s="568"/>
      <c r="AB88" s="568"/>
      <c r="AC88" s="568"/>
      <c r="AD88" s="568"/>
      <c r="AE88" s="568"/>
      <c r="AF88" s="568"/>
      <c r="AG88" s="568"/>
      <c r="AH88" s="568"/>
      <c r="AI88" s="568"/>
      <c r="AJ88" s="568"/>
      <c r="AK88" s="568"/>
      <c r="AL88" s="568"/>
      <c r="AM88" s="568"/>
      <c r="AN88" s="568"/>
      <c r="AO88" s="568"/>
      <c r="AP88" s="568"/>
      <c r="AQ88" s="568"/>
      <c r="AR88" s="568"/>
      <c r="AS88" s="568"/>
      <c r="AT88" s="568"/>
      <c r="AU88" s="568"/>
      <c r="AV88" s="568"/>
      <c r="AW88" s="568"/>
      <c r="AX88" s="568"/>
      <c r="AY88" s="568"/>
      <c r="AZ88" s="568"/>
      <c r="BA88" s="568"/>
      <c r="BB88" s="568"/>
      <c r="BC88" s="568"/>
      <c r="BD88" s="568"/>
      <c r="BE88" s="568"/>
      <c r="BF88" s="568"/>
      <c r="BG88" s="568"/>
      <c r="BH88" s="568"/>
      <c r="BI88" s="568"/>
      <c r="BJ88" s="568"/>
      <c r="BK88" s="568"/>
      <c r="BL88" s="568"/>
      <c r="BM88" s="568"/>
      <c r="BN88" s="568"/>
      <c r="BO88" s="568"/>
      <c r="BP88" s="568"/>
      <c r="BQ88" s="568"/>
      <c r="BR88" s="568"/>
      <c r="BS88" s="568"/>
      <c r="BT88" s="568"/>
      <c r="BU88" s="568"/>
      <c r="BV88" s="568"/>
      <c r="BW88" s="568"/>
      <c r="BX88" s="568"/>
      <c r="BY88" s="568"/>
      <c r="BZ88" s="568"/>
      <c r="CA88" s="568"/>
      <c r="CB88" s="568"/>
      <c r="CC88" s="568"/>
      <c r="CD88" s="568"/>
      <c r="CE88" s="568"/>
      <c r="CF88" s="568"/>
      <c r="CG88" s="568"/>
      <c r="CH88" s="568"/>
      <c r="CI88" s="568"/>
      <c r="CJ88" s="568"/>
      <c r="CK88" s="568"/>
      <c r="CL88" s="568"/>
      <c r="CM88" s="568"/>
      <c r="CN88" s="568"/>
      <c r="CO88" s="568"/>
      <c r="CP88" s="568"/>
      <c r="CQ88" s="568"/>
      <c r="CR88" s="568"/>
      <c r="CS88" s="568"/>
      <c r="CT88" s="568"/>
      <c r="CU88" s="568"/>
      <c r="CV88" s="568"/>
      <c r="CW88" s="568"/>
      <c r="CX88" s="568"/>
      <c r="CY88" s="568"/>
      <c r="CZ88" s="568"/>
      <c r="DA88" s="568"/>
      <c r="DB88" s="568"/>
      <c r="DC88" s="568"/>
      <c r="DD88" s="568"/>
      <c r="DE88" s="568"/>
      <c r="DF88" s="568"/>
      <c r="DG88" s="568"/>
      <c r="DH88" s="568"/>
      <c r="DI88" s="568"/>
      <c r="DJ88" s="568"/>
      <c r="DK88" s="568"/>
      <c r="DL88" s="568"/>
      <c r="DM88" s="568"/>
      <c r="DN88" s="568"/>
      <c r="DO88" s="568"/>
      <c r="DP88" s="568"/>
      <c r="DQ88" s="568"/>
      <c r="DR88" s="568"/>
      <c r="DS88" s="568"/>
      <c r="DT88" s="568"/>
      <c r="DU88" s="568"/>
      <c r="DV88" s="568"/>
      <c r="DW88" s="568"/>
      <c r="DX88" s="568"/>
      <c r="DY88" s="568"/>
      <c r="DZ88" s="568"/>
      <c r="EA88" s="568"/>
      <c r="EB88" s="568"/>
      <c r="EC88" s="568"/>
      <c r="ED88" s="568"/>
      <c r="EE88" s="568"/>
      <c r="EF88" s="568"/>
      <c r="EG88" s="568"/>
      <c r="EH88" s="568"/>
      <c r="EI88" s="568"/>
      <c r="EJ88" s="568"/>
      <c r="EK88" s="568"/>
      <c r="EL88" s="568"/>
      <c r="EM88" s="568"/>
      <c r="EN88" s="568"/>
      <c r="EO88" s="568"/>
      <c r="EP88" s="568"/>
      <c r="EQ88" s="568"/>
      <c r="ER88" s="568"/>
      <c r="ES88" s="568"/>
      <c r="ET88" s="568"/>
      <c r="EU88" s="568"/>
      <c r="EV88" s="568"/>
      <c r="EW88" s="568"/>
      <c r="EX88" s="568"/>
      <c r="EY88" s="568"/>
      <c r="EZ88" s="568"/>
      <c r="FA88" s="568"/>
      <c r="FB88" s="568"/>
      <c r="FC88" s="568"/>
      <c r="FD88" s="568"/>
      <c r="FE88" s="568"/>
      <c r="FF88" s="568"/>
      <c r="FG88" s="568"/>
      <c r="FH88" s="568"/>
      <c r="FI88" s="568"/>
      <c r="FJ88" s="568"/>
      <c r="FK88" s="568"/>
      <c r="FL88" s="568"/>
      <c r="FM88" s="568"/>
      <c r="FN88" s="568"/>
      <c r="FO88" s="568"/>
      <c r="FP88" s="568"/>
      <c r="FQ88" s="568"/>
      <c r="FR88" s="568"/>
      <c r="FS88" s="568"/>
      <c r="FT88" s="568"/>
      <c r="FU88" s="568"/>
      <c r="FV88" s="568"/>
      <c r="FW88" s="568"/>
      <c r="FX88" s="568"/>
      <c r="FY88" s="568"/>
      <c r="FZ88" s="568"/>
      <c r="GA88" s="568"/>
      <c r="GB88" s="568"/>
      <c r="GC88" s="568"/>
      <c r="GD88" s="568"/>
      <c r="GE88" s="568"/>
      <c r="GF88" s="568"/>
      <c r="GG88" s="568"/>
      <c r="GH88" s="568"/>
      <c r="GI88" s="568"/>
      <c r="GJ88" s="568"/>
      <c r="GK88" s="568"/>
      <c r="GL88" s="568"/>
      <c r="GM88" s="568"/>
      <c r="GN88" s="568"/>
      <c r="GO88" s="568"/>
      <c r="GP88" s="568"/>
      <c r="GQ88" s="568"/>
      <c r="GR88" s="568"/>
      <c r="GS88" s="568"/>
      <c r="GT88" s="568"/>
      <c r="GU88" s="568"/>
      <c r="GV88" s="568"/>
      <c r="GW88" s="568"/>
      <c r="GX88" s="568"/>
      <c r="GY88" s="568"/>
      <c r="GZ88" s="568"/>
      <c r="HA88" s="568"/>
      <c r="HB88" s="568"/>
      <c r="HC88" s="568"/>
      <c r="HD88" s="568"/>
      <c r="HE88" s="568"/>
      <c r="HF88" s="568"/>
      <c r="HG88" s="568"/>
      <c r="HH88" s="568"/>
      <c r="HI88" s="568"/>
      <c r="HJ88" s="568"/>
      <c r="HK88" s="568"/>
      <c r="HL88" s="568"/>
      <c r="HM88" s="568"/>
      <c r="HN88" s="568"/>
      <c r="HO88" s="568"/>
      <c r="HP88" s="568"/>
      <c r="HQ88" s="568"/>
      <c r="HR88" s="568"/>
      <c r="HS88" s="568"/>
      <c r="HT88" s="568"/>
    </row>
    <row r="89" spans="1:228" s="572" customFormat="1" ht="134.44999999999999" customHeight="1">
      <c r="A89" s="589">
        <v>3</v>
      </c>
      <c r="B89" s="652">
        <v>141</v>
      </c>
      <c r="C89" s="622" t="s">
        <v>26</v>
      </c>
      <c r="D89" s="624" t="s">
        <v>1398</v>
      </c>
      <c r="E89" s="625" t="s">
        <v>545</v>
      </c>
      <c r="F89" s="622">
        <v>1</v>
      </c>
      <c r="G89" s="622" t="s">
        <v>185</v>
      </c>
      <c r="H89" s="571">
        <v>495680</v>
      </c>
      <c r="I89" s="571">
        <f>H89</f>
        <v>495680</v>
      </c>
      <c r="J89" s="622" t="s">
        <v>16</v>
      </c>
      <c r="K89" s="626">
        <v>46053</v>
      </c>
      <c r="L89" s="626">
        <v>46203</v>
      </c>
      <c r="M89" s="622"/>
      <c r="N89" s="622"/>
      <c r="O89" s="622"/>
      <c r="P89" s="622" t="s">
        <v>1302</v>
      </c>
      <c r="Q89" s="669" t="s">
        <v>1314</v>
      </c>
      <c r="R89" s="566"/>
      <c r="S89" s="566"/>
      <c r="T89" s="566"/>
      <c r="U89" s="566"/>
      <c r="V89" s="566"/>
      <c r="W89" s="566"/>
      <c r="X89" s="566"/>
      <c r="Y89" s="566"/>
      <c r="Z89" s="566"/>
      <c r="AA89" s="566"/>
      <c r="AB89" s="566"/>
      <c r="AC89" s="566"/>
      <c r="AD89" s="566"/>
      <c r="AE89" s="566"/>
      <c r="AF89" s="566"/>
      <c r="AG89" s="566"/>
      <c r="AH89" s="566"/>
      <c r="AI89" s="566"/>
      <c r="AJ89" s="566"/>
      <c r="AK89" s="566"/>
      <c r="AL89" s="566"/>
      <c r="AM89" s="566"/>
      <c r="AN89" s="566"/>
      <c r="AO89" s="566"/>
      <c r="AP89" s="566"/>
      <c r="AQ89" s="566"/>
      <c r="AR89" s="566"/>
      <c r="AS89" s="566"/>
      <c r="AT89" s="566"/>
      <c r="AU89" s="566"/>
      <c r="AV89" s="566"/>
      <c r="AW89" s="566"/>
      <c r="AX89" s="566"/>
      <c r="AY89" s="566"/>
      <c r="AZ89" s="566"/>
      <c r="BA89" s="566"/>
      <c r="BB89" s="566"/>
      <c r="BC89" s="566"/>
      <c r="BD89" s="566"/>
      <c r="BE89" s="566"/>
      <c r="BF89" s="566"/>
      <c r="BG89" s="566"/>
      <c r="BH89" s="566"/>
      <c r="BI89" s="566"/>
      <c r="BJ89" s="566"/>
      <c r="BK89" s="566"/>
      <c r="BL89" s="566"/>
      <c r="BM89" s="566"/>
      <c r="BN89" s="566"/>
      <c r="BO89" s="566"/>
      <c r="BP89" s="566"/>
      <c r="BQ89" s="566"/>
      <c r="BR89" s="566"/>
      <c r="BS89" s="566"/>
      <c r="BT89" s="566"/>
      <c r="BU89" s="566"/>
      <c r="BV89" s="566"/>
      <c r="BW89" s="566"/>
      <c r="BX89" s="566"/>
      <c r="BY89" s="566"/>
      <c r="BZ89" s="566"/>
      <c r="CA89" s="566"/>
      <c r="CB89" s="566"/>
      <c r="CC89" s="566"/>
      <c r="CD89" s="566"/>
      <c r="CE89" s="566"/>
      <c r="CF89" s="566"/>
      <c r="CG89" s="566"/>
      <c r="CH89" s="566"/>
      <c r="CI89" s="566"/>
      <c r="CJ89" s="566"/>
      <c r="CK89" s="566"/>
      <c r="CL89" s="566"/>
      <c r="CM89" s="566"/>
      <c r="CN89" s="566"/>
      <c r="CO89" s="566"/>
      <c r="CP89" s="566"/>
      <c r="CQ89" s="566"/>
      <c r="CR89" s="566"/>
      <c r="CS89" s="566"/>
      <c r="CT89" s="566"/>
      <c r="CU89" s="566"/>
      <c r="CV89" s="566"/>
      <c r="CW89" s="566"/>
      <c r="CX89" s="566"/>
      <c r="CY89" s="566"/>
      <c r="CZ89" s="566"/>
      <c r="DA89" s="566"/>
      <c r="DB89" s="566"/>
      <c r="DC89" s="566"/>
      <c r="DD89" s="566"/>
      <c r="DE89" s="566"/>
      <c r="DF89" s="566"/>
      <c r="DG89" s="566"/>
      <c r="DH89" s="566"/>
      <c r="DI89" s="566"/>
      <c r="DJ89" s="566"/>
      <c r="DK89" s="566"/>
      <c r="DL89" s="566"/>
      <c r="DM89" s="566"/>
      <c r="DN89" s="566"/>
      <c r="DO89" s="566"/>
      <c r="DP89" s="566"/>
      <c r="DQ89" s="566"/>
      <c r="DR89" s="566"/>
      <c r="DS89" s="566"/>
      <c r="DT89" s="566"/>
      <c r="DU89" s="566"/>
      <c r="DV89" s="566"/>
      <c r="DW89" s="566"/>
      <c r="DX89" s="566"/>
      <c r="DY89" s="566"/>
      <c r="DZ89" s="566"/>
      <c r="EA89" s="566"/>
      <c r="EB89" s="566"/>
      <c r="EC89" s="566"/>
      <c r="ED89" s="566"/>
      <c r="EE89" s="566"/>
      <c r="EF89" s="566"/>
      <c r="EG89" s="566"/>
      <c r="EH89" s="566"/>
      <c r="EI89" s="566"/>
      <c r="EJ89" s="566"/>
      <c r="EK89" s="566"/>
      <c r="EL89" s="566"/>
      <c r="EM89" s="566"/>
      <c r="EN89" s="566"/>
      <c r="EO89" s="566"/>
      <c r="EP89" s="566"/>
      <c r="EQ89" s="566"/>
      <c r="ER89" s="566"/>
      <c r="ES89" s="566"/>
      <c r="ET89" s="566"/>
      <c r="EU89" s="566"/>
      <c r="EV89" s="566"/>
      <c r="EW89" s="566"/>
      <c r="EX89" s="566"/>
      <c r="EY89" s="566"/>
      <c r="EZ89" s="566"/>
      <c r="FA89" s="566"/>
      <c r="FB89" s="566"/>
      <c r="FC89" s="566"/>
      <c r="FD89" s="566"/>
      <c r="FE89" s="566"/>
      <c r="FF89" s="566"/>
      <c r="FG89" s="566"/>
      <c r="FH89" s="566"/>
      <c r="FI89" s="566"/>
      <c r="FJ89" s="566"/>
      <c r="FK89" s="566"/>
      <c r="FL89" s="566"/>
      <c r="FM89" s="566"/>
      <c r="FN89" s="566"/>
      <c r="FO89" s="566"/>
      <c r="FP89" s="566"/>
      <c r="FQ89" s="566"/>
      <c r="FR89" s="566"/>
      <c r="FS89" s="566"/>
      <c r="FT89" s="566"/>
      <c r="FU89" s="566"/>
      <c r="FV89" s="566"/>
      <c r="FW89" s="566"/>
      <c r="FX89" s="566"/>
      <c r="FY89" s="566"/>
      <c r="FZ89" s="566"/>
      <c r="GA89" s="566"/>
      <c r="GB89" s="566"/>
      <c r="GC89" s="566"/>
      <c r="GD89" s="566"/>
      <c r="GE89" s="566"/>
      <c r="GF89" s="566"/>
      <c r="GG89" s="566"/>
      <c r="GH89" s="566"/>
      <c r="GI89" s="566"/>
      <c r="GJ89" s="566"/>
      <c r="GK89" s="566"/>
      <c r="GL89" s="566"/>
      <c r="GM89" s="566"/>
      <c r="GN89" s="566"/>
      <c r="GO89" s="566"/>
      <c r="GP89" s="566"/>
      <c r="GQ89" s="566"/>
      <c r="GR89" s="566"/>
      <c r="GS89" s="566"/>
      <c r="GT89" s="566"/>
      <c r="GU89" s="566"/>
      <c r="GV89" s="566"/>
      <c r="GW89" s="566"/>
      <c r="GX89" s="566"/>
      <c r="GY89" s="566"/>
      <c r="GZ89" s="566"/>
      <c r="HA89" s="566"/>
      <c r="HB89" s="566"/>
      <c r="HC89" s="566"/>
      <c r="HD89" s="566"/>
      <c r="HE89" s="566"/>
      <c r="HF89" s="566"/>
      <c r="HG89" s="566"/>
      <c r="HH89" s="566"/>
      <c r="HI89" s="566"/>
      <c r="HJ89" s="566"/>
      <c r="HK89" s="566"/>
      <c r="HL89" s="566"/>
      <c r="HM89" s="566"/>
      <c r="HN89" s="566"/>
      <c r="HO89" s="566"/>
      <c r="HP89" s="566"/>
      <c r="HQ89" s="566"/>
      <c r="HR89" s="566"/>
      <c r="HS89" s="566"/>
      <c r="HT89" s="566"/>
    </row>
    <row r="90" spans="1:228" s="569" customFormat="1" ht="134.44999999999999" customHeight="1">
      <c r="A90" s="589">
        <v>4</v>
      </c>
      <c r="B90" s="623">
        <v>142</v>
      </c>
      <c r="C90" s="622" t="s">
        <v>26</v>
      </c>
      <c r="D90" s="624" t="s">
        <v>547</v>
      </c>
      <c r="E90" s="625" t="s">
        <v>548</v>
      </c>
      <c r="F90" s="649">
        <v>6500</v>
      </c>
      <c r="G90" s="622" t="s">
        <v>178</v>
      </c>
      <c r="H90" s="651">
        <f>5000*16.63</f>
        <v>83150</v>
      </c>
      <c r="I90" s="651">
        <v>60826</v>
      </c>
      <c r="J90" s="622" t="s">
        <v>5</v>
      </c>
      <c r="K90" s="626">
        <v>45930</v>
      </c>
      <c r="L90" s="626">
        <v>46053</v>
      </c>
      <c r="M90" s="622"/>
      <c r="N90" s="622"/>
      <c r="O90" s="622"/>
      <c r="P90" s="622" t="s">
        <v>1302</v>
      </c>
      <c r="Q90" s="669" t="s">
        <v>1314</v>
      </c>
      <c r="R90" s="568"/>
      <c r="S90" s="568"/>
      <c r="T90" s="568"/>
      <c r="U90" s="568"/>
      <c r="V90" s="568"/>
      <c r="W90" s="568"/>
      <c r="X90" s="568"/>
      <c r="Y90" s="568"/>
      <c r="Z90" s="568"/>
      <c r="AA90" s="568"/>
      <c r="AB90" s="568"/>
      <c r="AC90" s="568"/>
      <c r="AD90" s="568"/>
      <c r="AE90" s="568"/>
      <c r="AF90" s="568"/>
      <c r="AG90" s="568"/>
      <c r="AH90" s="568"/>
      <c r="AI90" s="568"/>
      <c r="AJ90" s="568"/>
      <c r="AK90" s="568"/>
      <c r="AL90" s="568"/>
      <c r="AM90" s="568"/>
      <c r="AN90" s="568"/>
      <c r="AO90" s="568"/>
      <c r="AP90" s="568"/>
      <c r="AQ90" s="568"/>
      <c r="AR90" s="568"/>
      <c r="AS90" s="568"/>
      <c r="AT90" s="568"/>
      <c r="AU90" s="568"/>
      <c r="AV90" s="568"/>
      <c r="AW90" s="568"/>
      <c r="AX90" s="568"/>
      <c r="AY90" s="568"/>
      <c r="AZ90" s="568"/>
      <c r="BA90" s="568"/>
      <c r="BB90" s="568"/>
      <c r="BC90" s="568"/>
      <c r="BD90" s="568"/>
      <c r="BE90" s="568"/>
      <c r="BF90" s="568"/>
      <c r="BG90" s="568"/>
      <c r="BH90" s="568"/>
      <c r="BI90" s="568"/>
      <c r="BJ90" s="568"/>
      <c r="BK90" s="568"/>
      <c r="BL90" s="568"/>
      <c r="BM90" s="568"/>
      <c r="BN90" s="568"/>
      <c r="BO90" s="568"/>
      <c r="BP90" s="568"/>
      <c r="BQ90" s="568"/>
      <c r="BR90" s="568"/>
      <c r="BS90" s="568"/>
      <c r="BT90" s="568"/>
      <c r="BU90" s="568"/>
      <c r="BV90" s="568"/>
      <c r="BW90" s="568"/>
      <c r="BX90" s="568"/>
      <c r="BY90" s="568"/>
      <c r="BZ90" s="568"/>
      <c r="CA90" s="568"/>
      <c r="CB90" s="568"/>
      <c r="CC90" s="568"/>
      <c r="CD90" s="568"/>
      <c r="CE90" s="568"/>
      <c r="CF90" s="568"/>
      <c r="CG90" s="568"/>
      <c r="CH90" s="568"/>
      <c r="CI90" s="568"/>
      <c r="CJ90" s="568"/>
      <c r="CK90" s="568"/>
      <c r="CL90" s="568"/>
      <c r="CM90" s="568"/>
      <c r="CN90" s="568"/>
      <c r="CO90" s="568"/>
      <c r="CP90" s="568"/>
      <c r="CQ90" s="568"/>
      <c r="CR90" s="568"/>
      <c r="CS90" s="568"/>
      <c r="CT90" s="568"/>
      <c r="CU90" s="568"/>
      <c r="CV90" s="568"/>
      <c r="CW90" s="568"/>
      <c r="CX90" s="568"/>
      <c r="CY90" s="568"/>
      <c r="CZ90" s="568"/>
      <c r="DA90" s="568"/>
      <c r="DB90" s="568"/>
      <c r="DC90" s="568"/>
      <c r="DD90" s="568"/>
      <c r="DE90" s="568"/>
      <c r="DF90" s="568"/>
      <c r="DG90" s="568"/>
      <c r="DH90" s="568"/>
      <c r="DI90" s="568"/>
      <c r="DJ90" s="568"/>
      <c r="DK90" s="568"/>
      <c r="DL90" s="568"/>
      <c r="DM90" s="568"/>
      <c r="DN90" s="568"/>
      <c r="DO90" s="568"/>
      <c r="DP90" s="568"/>
      <c r="DQ90" s="568"/>
      <c r="DR90" s="568"/>
      <c r="DS90" s="568"/>
      <c r="DT90" s="568"/>
      <c r="DU90" s="568"/>
      <c r="DV90" s="568"/>
      <c r="DW90" s="568"/>
      <c r="DX90" s="568"/>
      <c r="DY90" s="568"/>
      <c r="DZ90" s="568"/>
      <c r="EA90" s="568"/>
      <c r="EB90" s="568"/>
      <c r="EC90" s="568"/>
      <c r="ED90" s="568"/>
      <c r="EE90" s="568"/>
      <c r="EF90" s="568"/>
      <c r="EG90" s="568"/>
      <c r="EH90" s="568"/>
      <c r="EI90" s="568"/>
      <c r="EJ90" s="568"/>
      <c r="EK90" s="568"/>
      <c r="EL90" s="568"/>
      <c r="EM90" s="568"/>
      <c r="EN90" s="568"/>
      <c r="EO90" s="568"/>
      <c r="EP90" s="568"/>
      <c r="EQ90" s="568"/>
      <c r="ER90" s="568"/>
      <c r="ES90" s="568"/>
      <c r="ET90" s="568"/>
      <c r="EU90" s="568"/>
      <c r="EV90" s="568"/>
      <c r="EW90" s="568"/>
      <c r="EX90" s="568"/>
      <c r="EY90" s="568"/>
      <c r="EZ90" s="568"/>
      <c r="FA90" s="568"/>
      <c r="FB90" s="568"/>
      <c r="FC90" s="568"/>
      <c r="FD90" s="568"/>
      <c r="FE90" s="568"/>
      <c r="FF90" s="568"/>
      <c r="FG90" s="568"/>
      <c r="FH90" s="568"/>
      <c r="FI90" s="568"/>
      <c r="FJ90" s="568"/>
      <c r="FK90" s="568"/>
      <c r="FL90" s="568"/>
      <c r="FM90" s="568"/>
      <c r="FN90" s="568"/>
      <c r="FO90" s="568"/>
      <c r="FP90" s="568"/>
      <c r="FQ90" s="568"/>
      <c r="FR90" s="568"/>
      <c r="FS90" s="568"/>
      <c r="FT90" s="568"/>
      <c r="FU90" s="568"/>
      <c r="FV90" s="568"/>
      <c r="FW90" s="568"/>
      <c r="FX90" s="568"/>
      <c r="FY90" s="568"/>
      <c r="FZ90" s="568"/>
      <c r="GA90" s="568"/>
      <c r="GB90" s="568"/>
      <c r="GC90" s="568"/>
      <c r="GD90" s="568"/>
      <c r="GE90" s="568"/>
      <c r="GF90" s="568"/>
      <c r="GG90" s="568"/>
      <c r="GH90" s="568"/>
      <c r="GI90" s="568"/>
      <c r="GJ90" s="568"/>
      <c r="GK90" s="568"/>
      <c r="GL90" s="568"/>
      <c r="GM90" s="568"/>
      <c r="GN90" s="568"/>
      <c r="GO90" s="568"/>
      <c r="GP90" s="568"/>
      <c r="GQ90" s="568"/>
      <c r="GR90" s="568"/>
      <c r="GS90" s="568"/>
      <c r="GT90" s="568"/>
      <c r="GU90" s="568"/>
      <c r="GV90" s="568"/>
      <c r="GW90" s="568"/>
      <c r="GX90" s="568"/>
      <c r="GY90" s="568"/>
      <c r="GZ90" s="568"/>
      <c r="HA90" s="568"/>
      <c r="HB90" s="568"/>
      <c r="HC90" s="568"/>
      <c r="HD90" s="568"/>
      <c r="HE90" s="568"/>
      <c r="HF90" s="568"/>
      <c r="HG90" s="568"/>
      <c r="HH90" s="568"/>
      <c r="HI90" s="568"/>
      <c r="HJ90" s="568"/>
      <c r="HK90" s="568"/>
      <c r="HL90" s="568"/>
      <c r="HM90" s="568"/>
      <c r="HN90" s="568"/>
      <c r="HO90" s="568"/>
      <c r="HP90" s="568"/>
      <c r="HQ90" s="568"/>
      <c r="HR90" s="568"/>
      <c r="HS90" s="568"/>
      <c r="HT90" s="568"/>
    </row>
    <row r="91" spans="1:228" s="569" customFormat="1" ht="91.9" customHeight="1">
      <c r="A91" s="589">
        <v>5</v>
      </c>
      <c r="B91" s="652">
        <v>143</v>
      </c>
      <c r="C91" s="622" t="s">
        <v>26</v>
      </c>
      <c r="D91" s="624" t="s">
        <v>1298</v>
      </c>
      <c r="E91" s="625" t="s">
        <v>550</v>
      </c>
      <c r="F91" s="622">
        <v>1</v>
      </c>
      <c r="G91" s="622" t="s">
        <v>185</v>
      </c>
      <c r="H91" s="634">
        <v>1800000</v>
      </c>
      <c r="I91" s="634">
        <v>900000</v>
      </c>
      <c r="J91" s="622" t="s">
        <v>11</v>
      </c>
      <c r="K91" s="626">
        <v>46022</v>
      </c>
      <c r="L91" s="626">
        <v>46081</v>
      </c>
      <c r="M91" s="622"/>
      <c r="N91" s="622"/>
      <c r="O91" s="622"/>
      <c r="P91" s="622" t="s">
        <v>1302</v>
      </c>
      <c r="Q91" s="669" t="s">
        <v>1303</v>
      </c>
      <c r="R91" s="568"/>
      <c r="S91" s="568"/>
      <c r="T91" s="568"/>
      <c r="U91" s="568"/>
      <c r="V91" s="568"/>
      <c r="W91" s="568"/>
      <c r="X91" s="568"/>
      <c r="Y91" s="568"/>
      <c r="Z91" s="568"/>
      <c r="AA91" s="568"/>
      <c r="AB91" s="568"/>
      <c r="AC91" s="568"/>
      <c r="AD91" s="568"/>
      <c r="AE91" s="568"/>
      <c r="AF91" s="568"/>
      <c r="AG91" s="568"/>
      <c r="AH91" s="568"/>
      <c r="AI91" s="568"/>
      <c r="AJ91" s="568"/>
      <c r="AK91" s="568"/>
      <c r="AL91" s="568"/>
      <c r="AM91" s="568"/>
      <c r="AN91" s="568"/>
      <c r="AO91" s="568"/>
      <c r="AP91" s="568"/>
      <c r="AQ91" s="568"/>
      <c r="AR91" s="568"/>
      <c r="AS91" s="568"/>
      <c r="AT91" s="568"/>
      <c r="AU91" s="568"/>
      <c r="AV91" s="568"/>
      <c r="AW91" s="568"/>
      <c r="AX91" s="568"/>
      <c r="AY91" s="568"/>
      <c r="AZ91" s="568"/>
      <c r="BA91" s="568"/>
      <c r="BB91" s="568"/>
      <c r="BC91" s="568"/>
      <c r="BD91" s="568"/>
      <c r="BE91" s="568"/>
      <c r="BF91" s="568"/>
      <c r="BG91" s="568"/>
      <c r="BH91" s="568"/>
      <c r="BI91" s="568"/>
      <c r="BJ91" s="568"/>
      <c r="BK91" s="568"/>
      <c r="BL91" s="568"/>
      <c r="BM91" s="568"/>
      <c r="BN91" s="568"/>
      <c r="BO91" s="568"/>
      <c r="BP91" s="568"/>
      <c r="BQ91" s="568"/>
      <c r="BR91" s="568"/>
      <c r="BS91" s="568"/>
      <c r="BT91" s="568"/>
      <c r="BU91" s="568"/>
      <c r="BV91" s="568"/>
      <c r="BW91" s="568"/>
      <c r="BX91" s="568"/>
      <c r="BY91" s="568"/>
      <c r="BZ91" s="568"/>
      <c r="CA91" s="568"/>
      <c r="CB91" s="568"/>
      <c r="CC91" s="568"/>
      <c r="CD91" s="568"/>
      <c r="CE91" s="568"/>
      <c r="CF91" s="568"/>
      <c r="CG91" s="568"/>
      <c r="CH91" s="568"/>
      <c r="CI91" s="568"/>
      <c r="CJ91" s="568"/>
      <c r="CK91" s="568"/>
      <c r="CL91" s="568"/>
      <c r="CM91" s="568"/>
      <c r="CN91" s="568"/>
      <c r="CO91" s="568"/>
      <c r="CP91" s="568"/>
      <c r="CQ91" s="568"/>
      <c r="CR91" s="568"/>
      <c r="CS91" s="568"/>
      <c r="CT91" s="568"/>
      <c r="CU91" s="568"/>
      <c r="CV91" s="568"/>
      <c r="CW91" s="568"/>
      <c r="CX91" s="568"/>
      <c r="CY91" s="568"/>
      <c r="CZ91" s="568"/>
      <c r="DA91" s="568"/>
      <c r="DB91" s="568"/>
      <c r="DC91" s="568"/>
      <c r="DD91" s="568"/>
      <c r="DE91" s="568"/>
      <c r="DF91" s="568"/>
      <c r="DG91" s="568"/>
      <c r="DH91" s="568"/>
      <c r="DI91" s="568"/>
      <c r="DJ91" s="568"/>
      <c r="DK91" s="568"/>
      <c r="DL91" s="568"/>
      <c r="DM91" s="568"/>
      <c r="DN91" s="568"/>
      <c r="DO91" s="568"/>
      <c r="DP91" s="568"/>
      <c r="DQ91" s="568"/>
      <c r="DR91" s="568"/>
      <c r="DS91" s="568"/>
      <c r="DT91" s="568"/>
      <c r="DU91" s="568"/>
      <c r="DV91" s="568"/>
      <c r="DW91" s="568"/>
      <c r="DX91" s="568"/>
      <c r="DY91" s="568"/>
      <c r="DZ91" s="568"/>
      <c r="EA91" s="568"/>
      <c r="EB91" s="568"/>
      <c r="EC91" s="568"/>
      <c r="ED91" s="568"/>
      <c r="EE91" s="568"/>
      <c r="EF91" s="568"/>
      <c r="EG91" s="568"/>
      <c r="EH91" s="568"/>
      <c r="EI91" s="568"/>
      <c r="EJ91" s="568"/>
      <c r="EK91" s="568"/>
      <c r="EL91" s="568"/>
      <c r="EM91" s="568"/>
      <c r="EN91" s="568"/>
      <c r="EO91" s="568"/>
      <c r="EP91" s="568"/>
      <c r="EQ91" s="568"/>
      <c r="ER91" s="568"/>
      <c r="ES91" s="568"/>
      <c r="ET91" s="568"/>
      <c r="EU91" s="568"/>
      <c r="EV91" s="568"/>
      <c r="EW91" s="568"/>
      <c r="EX91" s="568"/>
      <c r="EY91" s="568"/>
      <c r="EZ91" s="568"/>
      <c r="FA91" s="568"/>
      <c r="FB91" s="568"/>
      <c r="FC91" s="568"/>
      <c r="FD91" s="568"/>
      <c r="FE91" s="568"/>
      <c r="FF91" s="568"/>
      <c r="FG91" s="568"/>
      <c r="FH91" s="568"/>
      <c r="FI91" s="568"/>
      <c r="FJ91" s="568"/>
      <c r="FK91" s="568"/>
      <c r="FL91" s="568"/>
      <c r="FM91" s="568"/>
      <c r="FN91" s="568"/>
      <c r="FO91" s="568"/>
      <c r="FP91" s="568"/>
      <c r="FQ91" s="568"/>
      <c r="FR91" s="568"/>
      <c r="FS91" s="568"/>
      <c r="FT91" s="568"/>
      <c r="FU91" s="568"/>
      <c r="FV91" s="568"/>
      <c r="FW91" s="568"/>
      <c r="FX91" s="568"/>
      <c r="FY91" s="568"/>
      <c r="FZ91" s="568"/>
      <c r="GA91" s="568"/>
      <c r="GB91" s="568"/>
      <c r="GC91" s="568"/>
      <c r="GD91" s="568"/>
      <c r="GE91" s="568"/>
      <c r="GF91" s="568"/>
      <c r="GG91" s="568"/>
      <c r="GH91" s="568"/>
      <c r="GI91" s="568"/>
      <c r="GJ91" s="568"/>
      <c r="GK91" s="568"/>
      <c r="GL91" s="568"/>
      <c r="GM91" s="568"/>
      <c r="GN91" s="568"/>
      <c r="GO91" s="568"/>
      <c r="GP91" s="568"/>
      <c r="GQ91" s="568"/>
      <c r="GR91" s="568"/>
      <c r="GS91" s="568"/>
      <c r="GT91" s="568"/>
      <c r="GU91" s="568"/>
      <c r="GV91" s="568"/>
      <c r="GW91" s="568"/>
      <c r="GX91" s="568"/>
      <c r="GY91" s="568"/>
      <c r="GZ91" s="568"/>
      <c r="HA91" s="568"/>
      <c r="HB91" s="568"/>
      <c r="HC91" s="568"/>
      <c r="HD91" s="568"/>
      <c r="HE91" s="568"/>
      <c r="HF91" s="568"/>
      <c r="HG91" s="568"/>
      <c r="HH91" s="568"/>
      <c r="HI91" s="568"/>
      <c r="HJ91" s="568"/>
      <c r="HK91" s="568"/>
      <c r="HL91" s="568"/>
      <c r="HM91" s="568"/>
      <c r="HN91" s="568"/>
      <c r="HO91" s="568"/>
      <c r="HP91" s="568"/>
      <c r="HQ91" s="568"/>
      <c r="HR91" s="568"/>
      <c r="HS91" s="568"/>
      <c r="HT91" s="568"/>
    </row>
    <row r="92" spans="1:228" s="569" customFormat="1" ht="45" customHeight="1">
      <c r="A92" s="589" t="s">
        <v>551</v>
      </c>
      <c r="B92" s="652" t="s">
        <v>1432</v>
      </c>
      <c r="C92" s="622" t="s">
        <v>26</v>
      </c>
      <c r="D92" s="624" t="s">
        <v>552</v>
      </c>
      <c r="E92" s="625"/>
      <c r="F92" s="622"/>
      <c r="G92" s="622"/>
      <c r="H92" s="653"/>
      <c r="I92" s="653"/>
      <c r="J92" s="622"/>
      <c r="K92" s="626"/>
      <c r="L92" s="626"/>
      <c r="M92" s="622"/>
      <c r="N92" s="622"/>
      <c r="O92" s="622"/>
      <c r="P92" s="622"/>
      <c r="Q92" s="669"/>
      <c r="R92" s="568"/>
      <c r="S92" s="568"/>
      <c r="T92" s="568"/>
      <c r="U92" s="568"/>
      <c r="V92" s="568"/>
      <c r="W92" s="568"/>
      <c r="X92" s="568"/>
      <c r="Y92" s="568"/>
      <c r="Z92" s="568"/>
      <c r="AA92" s="568"/>
      <c r="AB92" s="568"/>
      <c r="AC92" s="568"/>
      <c r="AD92" s="568"/>
      <c r="AE92" s="568"/>
      <c r="AF92" s="568"/>
      <c r="AG92" s="568"/>
      <c r="AH92" s="568"/>
      <c r="AI92" s="568"/>
      <c r="AJ92" s="568"/>
      <c r="AK92" s="568"/>
      <c r="AL92" s="568"/>
      <c r="AM92" s="568"/>
      <c r="AN92" s="568"/>
      <c r="AO92" s="568"/>
      <c r="AP92" s="568"/>
      <c r="AQ92" s="568"/>
      <c r="AR92" s="568"/>
      <c r="AS92" s="568"/>
      <c r="AT92" s="568"/>
      <c r="AU92" s="568"/>
      <c r="AV92" s="568"/>
      <c r="AW92" s="568"/>
      <c r="AX92" s="568"/>
      <c r="AY92" s="568"/>
      <c r="AZ92" s="568"/>
      <c r="BA92" s="568"/>
      <c r="BB92" s="568"/>
      <c r="BC92" s="568"/>
      <c r="BD92" s="568"/>
      <c r="BE92" s="568"/>
      <c r="BF92" s="568"/>
      <c r="BG92" s="568"/>
      <c r="BH92" s="568"/>
      <c r="BI92" s="568"/>
      <c r="BJ92" s="568"/>
      <c r="BK92" s="568"/>
      <c r="BL92" s="568"/>
      <c r="BM92" s="568"/>
      <c r="BN92" s="568"/>
      <c r="BO92" s="568"/>
      <c r="BP92" s="568"/>
      <c r="BQ92" s="568"/>
      <c r="BR92" s="568"/>
      <c r="BS92" s="568"/>
      <c r="BT92" s="568"/>
      <c r="BU92" s="568"/>
      <c r="BV92" s="568"/>
      <c r="BW92" s="568"/>
      <c r="BX92" s="568"/>
      <c r="BY92" s="568"/>
      <c r="BZ92" s="568"/>
      <c r="CA92" s="568"/>
      <c r="CB92" s="568"/>
      <c r="CC92" s="568"/>
      <c r="CD92" s="568"/>
      <c r="CE92" s="568"/>
      <c r="CF92" s="568"/>
      <c r="CG92" s="568"/>
      <c r="CH92" s="568"/>
      <c r="CI92" s="568"/>
      <c r="CJ92" s="568"/>
      <c r="CK92" s="568"/>
      <c r="CL92" s="568"/>
      <c r="CM92" s="568"/>
      <c r="CN92" s="568"/>
      <c r="CO92" s="568"/>
      <c r="CP92" s="568"/>
      <c r="CQ92" s="568"/>
      <c r="CR92" s="568"/>
      <c r="CS92" s="568"/>
      <c r="CT92" s="568"/>
      <c r="CU92" s="568"/>
      <c r="CV92" s="568"/>
      <c r="CW92" s="568"/>
      <c r="CX92" s="568"/>
      <c r="CY92" s="568"/>
      <c r="CZ92" s="568"/>
      <c r="DA92" s="568"/>
      <c r="DB92" s="568"/>
      <c r="DC92" s="568"/>
      <c r="DD92" s="568"/>
      <c r="DE92" s="568"/>
      <c r="DF92" s="568"/>
      <c r="DG92" s="568"/>
      <c r="DH92" s="568"/>
      <c r="DI92" s="568"/>
      <c r="DJ92" s="568"/>
      <c r="DK92" s="568"/>
      <c r="DL92" s="568"/>
      <c r="DM92" s="568"/>
      <c r="DN92" s="568"/>
      <c r="DO92" s="568"/>
      <c r="DP92" s="568"/>
      <c r="DQ92" s="568"/>
      <c r="DR92" s="568"/>
      <c r="DS92" s="568"/>
      <c r="DT92" s="568"/>
      <c r="DU92" s="568"/>
      <c r="DV92" s="568"/>
      <c r="DW92" s="568"/>
      <c r="DX92" s="568"/>
      <c r="DY92" s="568"/>
      <c r="DZ92" s="568"/>
      <c r="EA92" s="568"/>
      <c r="EB92" s="568"/>
      <c r="EC92" s="568"/>
      <c r="ED92" s="568"/>
      <c r="EE92" s="568"/>
      <c r="EF92" s="568"/>
      <c r="EG92" s="568"/>
      <c r="EH92" s="568"/>
      <c r="EI92" s="568"/>
      <c r="EJ92" s="568"/>
      <c r="EK92" s="568"/>
      <c r="EL92" s="568"/>
      <c r="EM92" s="568"/>
      <c r="EN92" s="568"/>
      <c r="EO92" s="568"/>
      <c r="EP92" s="568"/>
      <c r="EQ92" s="568"/>
      <c r="ER92" s="568"/>
      <c r="ES92" s="568"/>
      <c r="ET92" s="568"/>
      <c r="EU92" s="568"/>
      <c r="EV92" s="568"/>
      <c r="EW92" s="568"/>
      <c r="EX92" s="568"/>
      <c r="EY92" s="568"/>
      <c r="EZ92" s="568"/>
      <c r="FA92" s="568"/>
      <c r="FB92" s="568"/>
      <c r="FC92" s="568"/>
      <c r="FD92" s="568"/>
      <c r="FE92" s="568"/>
      <c r="FF92" s="568"/>
      <c r="FG92" s="568"/>
      <c r="FH92" s="568"/>
      <c r="FI92" s="568"/>
      <c r="FJ92" s="568"/>
      <c r="FK92" s="568"/>
      <c r="FL92" s="568"/>
      <c r="FM92" s="568"/>
      <c r="FN92" s="568"/>
      <c r="FO92" s="568"/>
      <c r="FP92" s="568"/>
      <c r="FQ92" s="568"/>
      <c r="FR92" s="568"/>
      <c r="FS92" s="568"/>
      <c r="FT92" s="568"/>
      <c r="FU92" s="568"/>
      <c r="FV92" s="568"/>
      <c r="FW92" s="568"/>
      <c r="FX92" s="568"/>
      <c r="FY92" s="568"/>
      <c r="FZ92" s="568"/>
      <c r="GA92" s="568"/>
      <c r="GB92" s="568"/>
      <c r="GC92" s="568"/>
      <c r="GD92" s="568"/>
      <c r="GE92" s="568"/>
      <c r="GF92" s="568"/>
      <c r="GG92" s="568"/>
      <c r="GH92" s="568"/>
      <c r="GI92" s="568"/>
      <c r="GJ92" s="568"/>
      <c r="GK92" s="568"/>
      <c r="GL92" s="568"/>
      <c r="GM92" s="568"/>
      <c r="GN92" s="568"/>
      <c r="GO92" s="568"/>
      <c r="GP92" s="568"/>
      <c r="GQ92" s="568"/>
      <c r="GR92" s="568"/>
      <c r="GS92" s="568"/>
      <c r="GT92" s="568"/>
      <c r="GU92" s="568"/>
      <c r="GV92" s="568"/>
      <c r="GW92" s="568"/>
      <c r="GX92" s="568"/>
      <c r="GY92" s="568"/>
      <c r="GZ92" s="568"/>
      <c r="HA92" s="568"/>
      <c r="HB92" s="568"/>
      <c r="HC92" s="568"/>
      <c r="HD92" s="568"/>
      <c r="HE92" s="568"/>
      <c r="HF92" s="568"/>
      <c r="HG92" s="568"/>
      <c r="HH92" s="568"/>
      <c r="HI92" s="568"/>
      <c r="HJ92" s="568"/>
      <c r="HK92" s="568"/>
      <c r="HL92" s="568"/>
      <c r="HM92" s="568"/>
      <c r="HN92" s="568"/>
      <c r="HO92" s="568"/>
      <c r="HP92" s="568"/>
      <c r="HQ92" s="568"/>
      <c r="HR92" s="568"/>
      <c r="HS92" s="568"/>
      <c r="HT92" s="568"/>
    </row>
    <row r="93" spans="1:228" s="569" customFormat="1" ht="45" customHeight="1">
      <c r="A93" s="589" t="s">
        <v>553</v>
      </c>
      <c r="B93" s="652" t="s">
        <v>1433</v>
      </c>
      <c r="C93" s="622" t="s">
        <v>26</v>
      </c>
      <c r="D93" s="624" t="s">
        <v>554</v>
      </c>
      <c r="E93" s="625"/>
      <c r="F93" s="622"/>
      <c r="G93" s="622"/>
      <c r="H93" s="653"/>
      <c r="I93" s="653"/>
      <c r="J93" s="622"/>
      <c r="K93" s="626"/>
      <c r="L93" s="626"/>
      <c r="M93" s="622"/>
      <c r="N93" s="622"/>
      <c r="O93" s="622"/>
      <c r="P93" s="622"/>
      <c r="Q93" s="669"/>
      <c r="R93" s="568"/>
      <c r="S93" s="568"/>
      <c r="T93" s="568"/>
      <c r="U93" s="568"/>
      <c r="V93" s="568"/>
      <c r="W93" s="568"/>
      <c r="X93" s="568"/>
      <c r="Y93" s="568"/>
      <c r="Z93" s="568"/>
      <c r="AA93" s="568"/>
      <c r="AB93" s="568"/>
      <c r="AC93" s="568"/>
      <c r="AD93" s="568"/>
      <c r="AE93" s="568"/>
      <c r="AF93" s="568"/>
      <c r="AG93" s="568"/>
      <c r="AH93" s="568"/>
      <c r="AI93" s="568"/>
      <c r="AJ93" s="568"/>
      <c r="AK93" s="568"/>
      <c r="AL93" s="568"/>
      <c r="AM93" s="568"/>
      <c r="AN93" s="568"/>
      <c r="AO93" s="568"/>
      <c r="AP93" s="568"/>
      <c r="AQ93" s="568"/>
      <c r="AR93" s="568"/>
      <c r="AS93" s="568"/>
      <c r="AT93" s="568"/>
      <c r="AU93" s="568"/>
      <c r="AV93" s="568"/>
      <c r="AW93" s="568"/>
      <c r="AX93" s="568"/>
      <c r="AY93" s="568"/>
      <c r="AZ93" s="568"/>
      <c r="BA93" s="568"/>
      <c r="BB93" s="568"/>
      <c r="BC93" s="568"/>
      <c r="BD93" s="568"/>
      <c r="BE93" s="568"/>
      <c r="BF93" s="568"/>
      <c r="BG93" s="568"/>
      <c r="BH93" s="568"/>
      <c r="BI93" s="568"/>
      <c r="BJ93" s="568"/>
      <c r="BK93" s="568"/>
      <c r="BL93" s="568"/>
      <c r="BM93" s="568"/>
      <c r="BN93" s="568"/>
      <c r="BO93" s="568"/>
      <c r="BP93" s="568"/>
      <c r="BQ93" s="568"/>
      <c r="BR93" s="568"/>
      <c r="BS93" s="568"/>
      <c r="BT93" s="568"/>
      <c r="BU93" s="568"/>
      <c r="BV93" s="568"/>
      <c r="BW93" s="568"/>
      <c r="BX93" s="568"/>
      <c r="BY93" s="568"/>
      <c r="BZ93" s="568"/>
      <c r="CA93" s="568"/>
      <c r="CB93" s="568"/>
      <c r="CC93" s="568"/>
      <c r="CD93" s="568"/>
      <c r="CE93" s="568"/>
      <c r="CF93" s="568"/>
      <c r="CG93" s="568"/>
      <c r="CH93" s="568"/>
      <c r="CI93" s="568"/>
      <c r="CJ93" s="568"/>
      <c r="CK93" s="568"/>
      <c r="CL93" s="568"/>
      <c r="CM93" s="568"/>
      <c r="CN93" s="568"/>
      <c r="CO93" s="568"/>
      <c r="CP93" s="568"/>
      <c r="CQ93" s="568"/>
      <c r="CR93" s="568"/>
      <c r="CS93" s="568"/>
      <c r="CT93" s="568"/>
      <c r="CU93" s="568"/>
      <c r="CV93" s="568"/>
      <c r="CW93" s="568"/>
      <c r="CX93" s="568"/>
      <c r="CY93" s="568"/>
      <c r="CZ93" s="568"/>
      <c r="DA93" s="568"/>
      <c r="DB93" s="568"/>
      <c r="DC93" s="568"/>
      <c r="DD93" s="568"/>
      <c r="DE93" s="568"/>
      <c r="DF93" s="568"/>
      <c r="DG93" s="568"/>
      <c r="DH93" s="568"/>
      <c r="DI93" s="568"/>
      <c r="DJ93" s="568"/>
      <c r="DK93" s="568"/>
      <c r="DL93" s="568"/>
      <c r="DM93" s="568"/>
      <c r="DN93" s="568"/>
      <c r="DO93" s="568"/>
      <c r="DP93" s="568"/>
      <c r="DQ93" s="568"/>
      <c r="DR93" s="568"/>
      <c r="DS93" s="568"/>
      <c r="DT93" s="568"/>
      <c r="DU93" s="568"/>
      <c r="DV93" s="568"/>
      <c r="DW93" s="568"/>
      <c r="DX93" s="568"/>
      <c r="DY93" s="568"/>
      <c r="DZ93" s="568"/>
      <c r="EA93" s="568"/>
      <c r="EB93" s="568"/>
      <c r="EC93" s="568"/>
      <c r="ED93" s="568"/>
      <c r="EE93" s="568"/>
      <c r="EF93" s="568"/>
      <c r="EG93" s="568"/>
      <c r="EH93" s="568"/>
      <c r="EI93" s="568"/>
      <c r="EJ93" s="568"/>
      <c r="EK93" s="568"/>
      <c r="EL93" s="568"/>
      <c r="EM93" s="568"/>
      <c r="EN93" s="568"/>
      <c r="EO93" s="568"/>
      <c r="EP93" s="568"/>
      <c r="EQ93" s="568"/>
      <c r="ER93" s="568"/>
      <c r="ES93" s="568"/>
      <c r="ET93" s="568"/>
      <c r="EU93" s="568"/>
      <c r="EV93" s="568"/>
      <c r="EW93" s="568"/>
      <c r="EX93" s="568"/>
      <c r="EY93" s="568"/>
      <c r="EZ93" s="568"/>
      <c r="FA93" s="568"/>
      <c r="FB93" s="568"/>
      <c r="FC93" s="568"/>
      <c r="FD93" s="568"/>
      <c r="FE93" s="568"/>
      <c r="FF93" s="568"/>
      <c r="FG93" s="568"/>
      <c r="FH93" s="568"/>
      <c r="FI93" s="568"/>
      <c r="FJ93" s="568"/>
      <c r="FK93" s="568"/>
      <c r="FL93" s="568"/>
      <c r="FM93" s="568"/>
      <c r="FN93" s="568"/>
      <c r="FO93" s="568"/>
      <c r="FP93" s="568"/>
      <c r="FQ93" s="568"/>
      <c r="FR93" s="568"/>
      <c r="FS93" s="568"/>
      <c r="FT93" s="568"/>
      <c r="FU93" s="568"/>
      <c r="FV93" s="568"/>
      <c r="FW93" s="568"/>
      <c r="FX93" s="568"/>
      <c r="FY93" s="568"/>
      <c r="FZ93" s="568"/>
      <c r="GA93" s="568"/>
      <c r="GB93" s="568"/>
      <c r="GC93" s="568"/>
      <c r="GD93" s="568"/>
      <c r="GE93" s="568"/>
      <c r="GF93" s="568"/>
      <c r="GG93" s="568"/>
      <c r="GH93" s="568"/>
      <c r="GI93" s="568"/>
      <c r="GJ93" s="568"/>
      <c r="GK93" s="568"/>
      <c r="GL93" s="568"/>
      <c r="GM93" s="568"/>
      <c r="GN93" s="568"/>
      <c r="GO93" s="568"/>
      <c r="GP93" s="568"/>
      <c r="GQ93" s="568"/>
      <c r="GR93" s="568"/>
      <c r="GS93" s="568"/>
      <c r="GT93" s="568"/>
      <c r="GU93" s="568"/>
      <c r="GV93" s="568"/>
      <c r="GW93" s="568"/>
      <c r="GX93" s="568"/>
      <c r="GY93" s="568"/>
      <c r="GZ93" s="568"/>
      <c r="HA93" s="568"/>
      <c r="HB93" s="568"/>
      <c r="HC93" s="568"/>
      <c r="HD93" s="568"/>
      <c r="HE93" s="568"/>
      <c r="HF93" s="568"/>
      <c r="HG93" s="568"/>
      <c r="HH93" s="568"/>
      <c r="HI93" s="568"/>
      <c r="HJ93" s="568"/>
      <c r="HK93" s="568"/>
      <c r="HL93" s="568"/>
      <c r="HM93" s="568"/>
      <c r="HN93" s="568"/>
      <c r="HO93" s="568"/>
      <c r="HP93" s="568"/>
      <c r="HQ93" s="568"/>
      <c r="HR93" s="568"/>
      <c r="HS93" s="568"/>
      <c r="HT93" s="568"/>
    </row>
    <row r="94" spans="1:228" s="569" customFormat="1" ht="45" customHeight="1">
      <c r="A94" s="589" t="s">
        <v>555</v>
      </c>
      <c r="B94" s="652" t="s">
        <v>1434</v>
      </c>
      <c r="C94" s="622" t="s">
        <v>26</v>
      </c>
      <c r="D94" s="624" t="s">
        <v>556</v>
      </c>
      <c r="E94" s="625"/>
      <c r="F94" s="622"/>
      <c r="G94" s="622"/>
      <c r="H94" s="653"/>
      <c r="I94" s="653"/>
      <c r="J94" s="622"/>
      <c r="K94" s="626"/>
      <c r="L94" s="626"/>
      <c r="M94" s="622" t="s">
        <v>18</v>
      </c>
      <c r="N94" s="622" t="s">
        <v>51</v>
      </c>
      <c r="O94" s="622" t="s">
        <v>956</v>
      </c>
      <c r="P94" s="622"/>
      <c r="Q94" s="669"/>
      <c r="R94" s="568"/>
      <c r="S94" s="568"/>
      <c r="T94" s="568"/>
      <c r="U94" s="568"/>
      <c r="V94" s="568"/>
      <c r="W94" s="568"/>
      <c r="X94" s="568"/>
      <c r="Y94" s="568"/>
      <c r="Z94" s="568"/>
      <c r="AA94" s="568"/>
      <c r="AB94" s="568"/>
      <c r="AC94" s="568"/>
      <c r="AD94" s="568"/>
      <c r="AE94" s="568"/>
      <c r="AF94" s="568"/>
      <c r="AG94" s="568"/>
      <c r="AH94" s="568"/>
      <c r="AI94" s="568"/>
      <c r="AJ94" s="568"/>
      <c r="AK94" s="568"/>
      <c r="AL94" s="568"/>
      <c r="AM94" s="568"/>
      <c r="AN94" s="568"/>
      <c r="AO94" s="568"/>
      <c r="AP94" s="568"/>
      <c r="AQ94" s="568"/>
      <c r="AR94" s="568"/>
      <c r="AS94" s="568"/>
      <c r="AT94" s="568"/>
      <c r="AU94" s="568"/>
      <c r="AV94" s="568"/>
      <c r="AW94" s="568"/>
      <c r="AX94" s="568"/>
      <c r="AY94" s="568"/>
      <c r="AZ94" s="568"/>
      <c r="BA94" s="568"/>
      <c r="BB94" s="568"/>
      <c r="BC94" s="568"/>
      <c r="BD94" s="568"/>
      <c r="BE94" s="568"/>
      <c r="BF94" s="568"/>
      <c r="BG94" s="568"/>
      <c r="BH94" s="568"/>
      <c r="BI94" s="568"/>
      <c r="BJ94" s="568"/>
      <c r="BK94" s="568"/>
      <c r="BL94" s="568"/>
      <c r="BM94" s="568"/>
      <c r="BN94" s="568"/>
      <c r="BO94" s="568"/>
      <c r="BP94" s="568"/>
      <c r="BQ94" s="568"/>
      <c r="BR94" s="568"/>
      <c r="BS94" s="568"/>
      <c r="BT94" s="568"/>
      <c r="BU94" s="568"/>
      <c r="BV94" s="568"/>
      <c r="BW94" s="568"/>
      <c r="BX94" s="568"/>
      <c r="BY94" s="568"/>
      <c r="BZ94" s="568"/>
      <c r="CA94" s="568"/>
      <c r="CB94" s="568"/>
      <c r="CC94" s="568"/>
      <c r="CD94" s="568"/>
      <c r="CE94" s="568"/>
      <c r="CF94" s="568"/>
      <c r="CG94" s="568"/>
      <c r="CH94" s="568"/>
      <c r="CI94" s="568"/>
      <c r="CJ94" s="568"/>
      <c r="CK94" s="568"/>
      <c r="CL94" s="568"/>
      <c r="CM94" s="568"/>
      <c r="CN94" s="568"/>
      <c r="CO94" s="568"/>
      <c r="CP94" s="568"/>
      <c r="CQ94" s="568"/>
      <c r="CR94" s="568"/>
      <c r="CS94" s="568"/>
      <c r="CT94" s="568"/>
      <c r="CU94" s="568"/>
      <c r="CV94" s="568"/>
      <c r="CW94" s="568"/>
      <c r="CX94" s="568"/>
      <c r="CY94" s="568"/>
      <c r="CZ94" s="568"/>
      <c r="DA94" s="568"/>
      <c r="DB94" s="568"/>
      <c r="DC94" s="568"/>
      <c r="DD94" s="568"/>
      <c r="DE94" s="568"/>
      <c r="DF94" s="568"/>
      <c r="DG94" s="568"/>
      <c r="DH94" s="568"/>
      <c r="DI94" s="568"/>
      <c r="DJ94" s="568"/>
      <c r="DK94" s="568"/>
      <c r="DL94" s="568"/>
      <c r="DM94" s="568"/>
      <c r="DN94" s="568"/>
      <c r="DO94" s="568"/>
      <c r="DP94" s="568"/>
      <c r="DQ94" s="568"/>
      <c r="DR94" s="568"/>
      <c r="DS94" s="568"/>
      <c r="DT94" s="568"/>
      <c r="DU94" s="568"/>
      <c r="DV94" s="568"/>
      <c r="DW94" s="568"/>
      <c r="DX94" s="568"/>
      <c r="DY94" s="568"/>
      <c r="DZ94" s="568"/>
      <c r="EA94" s="568"/>
      <c r="EB94" s="568"/>
      <c r="EC94" s="568"/>
      <c r="ED94" s="568"/>
      <c r="EE94" s="568"/>
      <c r="EF94" s="568"/>
      <c r="EG94" s="568"/>
      <c r="EH94" s="568"/>
      <c r="EI94" s="568"/>
      <c r="EJ94" s="568"/>
      <c r="EK94" s="568"/>
      <c r="EL94" s="568"/>
      <c r="EM94" s="568"/>
      <c r="EN94" s="568"/>
      <c r="EO94" s="568"/>
      <c r="EP94" s="568"/>
      <c r="EQ94" s="568"/>
      <c r="ER94" s="568"/>
      <c r="ES94" s="568"/>
      <c r="ET94" s="568"/>
      <c r="EU94" s="568"/>
      <c r="EV94" s="568"/>
      <c r="EW94" s="568"/>
      <c r="EX94" s="568"/>
      <c r="EY94" s="568"/>
      <c r="EZ94" s="568"/>
      <c r="FA94" s="568"/>
      <c r="FB94" s="568"/>
      <c r="FC94" s="568"/>
      <c r="FD94" s="568"/>
      <c r="FE94" s="568"/>
      <c r="FF94" s="568"/>
      <c r="FG94" s="568"/>
      <c r="FH94" s="568"/>
      <c r="FI94" s="568"/>
      <c r="FJ94" s="568"/>
      <c r="FK94" s="568"/>
      <c r="FL94" s="568"/>
      <c r="FM94" s="568"/>
      <c r="FN94" s="568"/>
      <c r="FO94" s="568"/>
      <c r="FP94" s="568"/>
      <c r="FQ94" s="568"/>
      <c r="FR94" s="568"/>
      <c r="FS94" s="568"/>
      <c r="FT94" s="568"/>
      <c r="FU94" s="568"/>
      <c r="FV94" s="568"/>
      <c r="FW94" s="568"/>
      <c r="FX94" s="568"/>
      <c r="FY94" s="568"/>
      <c r="FZ94" s="568"/>
      <c r="GA94" s="568"/>
      <c r="GB94" s="568"/>
      <c r="GC94" s="568"/>
      <c r="GD94" s="568"/>
      <c r="GE94" s="568"/>
      <c r="GF94" s="568"/>
      <c r="GG94" s="568"/>
      <c r="GH94" s="568"/>
      <c r="GI94" s="568"/>
      <c r="GJ94" s="568"/>
      <c r="GK94" s="568"/>
      <c r="GL94" s="568"/>
      <c r="GM94" s="568"/>
      <c r="GN94" s="568"/>
      <c r="GO94" s="568"/>
      <c r="GP94" s="568"/>
      <c r="GQ94" s="568"/>
      <c r="GR94" s="568"/>
      <c r="GS94" s="568"/>
      <c r="GT94" s="568"/>
      <c r="GU94" s="568"/>
      <c r="GV94" s="568"/>
      <c r="GW94" s="568"/>
      <c r="GX94" s="568"/>
      <c r="GY94" s="568"/>
      <c r="GZ94" s="568"/>
      <c r="HA94" s="568"/>
      <c r="HB94" s="568"/>
      <c r="HC94" s="568"/>
      <c r="HD94" s="568"/>
      <c r="HE94" s="568"/>
      <c r="HF94" s="568"/>
      <c r="HG94" s="568"/>
      <c r="HH94" s="568"/>
      <c r="HI94" s="568"/>
      <c r="HJ94" s="568"/>
      <c r="HK94" s="568"/>
      <c r="HL94" s="568"/>
      <c r="HM94" s="568"/>
      <c r="HN94" s="568"/>
      <c r="HO94" s="568"/>
      <c r="HP94" s="568"/>
      <c r="HQ94" s="568"/>
      <c r="HR94" s="568"/>
      <c r="HS94" s="568"/>
      <c r="HT94" s="568"/>
    </row>
    <row r="95" spans="1:228" s="569" customFormat="1" ht="45" customHeight="1">
      <c r="A95" s="589" t="s">
        <v>557</v>
      </c>
      <c r="B95" s="652" t="s">
        <v>1435</v>
      </c>
      <c r="C95" s="622" t="s">
        <v>26</v>
      </c>
      <c r="D95" s="624" t="s">
        <v>558</v>
      </c>
      <c r="E95" s="625"/>
      <c r="F95" s="622"/>
      <c r="G95" s="622"/>
      <c r="H95" s="653"/>
      <c r="I95" s="653"/>
      <c r="J95" s="622"/>
      <c r="K95" s="626"/>
      <c r="L95" s="626"/>
      <c r="M95" s="622" t="s">
        <v>18</v>
      </c>
      <c r="N95" s="622" t="s">
        <v>57</v>
      </c>
      <c r="O95" s="622" t="s">
        <v>1544</v>
      </c>
      <c r="P95" s="622"/>
      <c r="Q95" s="669"/>
      <c r="R95" s="568"/>
      <c r="S95" s="568"/>
      <c r="T95" s="568"/>
      <c r="U95" s="568"/>
      <c r="V95" s="568"/>
      <c r="W95" s="568"/>
      <c r="X95" s="568"/>
      <c r="Y95" s="568"/>
      <c r="Z95" s="568"/>
      <c r="AA95" s="568"/>
      <c r="AB95" s="568"/>
      <c r="AC95" s="568"/>
      <c r="AD95" s="568"/>
      <c r="AE95" s="568"/>
      <c r="AF95" s="568"/>
      <c r="AG95" s="568"/>
      <c r="AH95" s="568"/>
      <c r="AI95" s="568"/>
      <c r="AJ95" s="568"/>
      <c r="AK95" s="568"/>
      <c r="AL95" s="568"/>
      <c r="AM95" s="568"/>
      <c r="AN95" s="568"/>
      <c r="AO95" s="568"/>
      <c r="AP95" s="568"/>
      <c r="AQ95" s="568"/>
      <c r="AR95" s="568"/>
      <c r="AS95" s="568"/>
      <c r="AT95" s="568"/>
      <c r="AU95" s="568"/>
      <c r="AV95" s="568"/>
      <c r="AW95" s="568"/>
      <c r="AX95" s="568"/>
      <c r="AY95" s="568"/>
      <c r="AZ95" s="568"/>
      <c r="BA95" s="568"/>
      <c r="BB95" s="568"/>
      <c r="BC95" s="568"/>
      <c r="BD95" s="568"/>
      <c r="BE95" s="568"/>
      <c r="BF95" s="568"/>
      <c r="BG95" s="568"/>
      <c r="BH95" s="568"/>
      <c r="BI95" s="568"/>
      <c r="BJ95" s="568"/>
      <c r="BK95" s="568"/>
      <c r="BL95" s="568"/>
      <c r="BM95" s="568"/>
      <c r="BN95" s="568"/>
      <c r="BO95" s="568"/>
      <c r="BP95" s="568"/>
      <c r="BQ95" s="568"/>
      <c r="BR95" s="568"/>
      <c r="BS95" s="568"/>
      <c r="BT95" s="568"/>
      <c r="BU95" s="568"/>
      <c r="BV95" s="568"/>
      <c r="BW95" s="568"/>
      <c r="BX95" s="568"/>
      <c r="BY95" s="568"/>
      <c r="BZ95" s="568"/>
      <c r="CA95" s="568"/>
      <c r="CB95" s="568"/>
      <c r="CC95" s="568"/>
      <c r="CD95" s="568"/>
      <c r="CE95" s="568"/>
      <c r="CF95" s="568"/>
      <c r="CG95" s="568"/>
      <c r="CH95" s="568"/>
      <c r="CI95" s="568"/>
      <c r="CJ95" s="568"/>
      <c r="CK95" s="568"/>
      <c r="CL95" s="568"/>
      <c r="CM95" s="568"/>
      <c r="CN95" s="568"/>
      <c r="CO95" s="568"/>
      <c r="CP95" s="568"/>
      <c r="CQ95" s="568"/>
      <c r="CR95" s="568"/>
      <c r="CS95" s="568"/>
      <c r="CT95" s="568"/>
      <c r="CU95" s="568"/>
      <c r="CV95" s="568"/>
      <c r="CW95" s="568"/>
      <c r="CX95" s="568"/>
      <c r="CY95" s="568"/>
      <c r="CZ95" s="568"/>
      <c r="DA95" s="568"/>
      <c r="DB95" s="568"/>
      <c r="DC95" s="568"/>
      <c r="DD95" s="568"/>
      <c r="DE95" s="568"/>
      <c r="DF95" s="568"/>
      <c r="DG95" s="568"/>
      <c r="DH95" s="568"/>
      <c r="DI95" s="568"/>
      <c r="DJ95" s="568"/>
      <c r="DK95" s="568"/>
      <c r="DL95" s="568"/>
      <c r="DM95" s="568"/>
      <c r="DN95" s="568"/>
      <c r="DO95" s="568"/>
      <c r="DP95" s="568"/>
      <c r="DQ95" s="568"/>
      <c r="DR95" s="568"/>
      <c r="DS95" s="568"/>
      <c r="DT95" s="568"/>
      <c r="DU95" s="568"/>
      <c r="DV95" s="568"/>
      <c r="DW95" s="568"/>
      <c r="DX95" s="568"/>
      <c r="DY95" s="568"/>
      <c r="DZ95" s="568"/>
      <c r="EA95" s="568"/>
      <c r="EB95" s="568"/>
      <c r="EC95" s="568"/>
      <c r="ED95" s="568"/>
      <c r="EE95" s="568"/>
      <c r="EF95" s="568"/>
      <c r="EG95" s="568"/>
      <c r="EH95" s="568"/>
      <c r="EI95" s="568"/>
      <c r="EJ95" s="568"/>
      <c r="EK95" s="568"/>
      <c r="EL95" s="568"/>
      <c r="EM95" s="568"/>
      <c r="EN95" s="568"/>
      <c r="EO95" s="568"/>
      <c r="EP95" s="568"/>
      <c r="EQ95" s="568"/>
      <c r="ER95" s="568"/>
      <c r="ES95" s="568"/>
      <c r="ET95" s="568"/>
      <c r="EU95" s="568"/>
      <c r="EV95" s="568"/>
      <c r="EW95" s="568"/>
      <c r="EX95" s="568"/>
      <c r="EY95" s="568"/>
      <c r="EZ95" s="568"/>
      <c r="FA95" s="568"/>
      <c r="FB95" s="568"/>
      <c r="FC95" s="568"/>
      <c r="FD95" s="568"/>
      <c r="FE95" s="568"/>
      <c r="FF95" s="568"/>
      <c r="FG95" s="568"/>
      <c r="FH95" s="568"/>
      <c r="FI95" s="568"/>
      <c r="FJ95" s="568"/>
      <c r="FK95" s="568"/>
      <c r="FL95" s="568"/>
      <c r="FM95" s="568"/>
      <c r="FN95" s="568"/>
      <c r="FO95" s="568"/>
      <c r="FP95" s="568"/>
      <c r="FQ95" s="568"/>
      <c r="FR95" s="568"/>
      <c r="FS95" s="568"/>
      <c r="FT95" s="568"/>
      <c r="FU95" s="568"/>
      <c r="FV95" s="568"/>
      <c r="FW95" s="568"/>
      <c r="FX95" s="568"/>
      <c r="FY95" s="568"/>
      <c r="FZ95" s="568"/>
      <c r="GA95" s="568"/>
      <c r="GB95" s="568"/>
      <c r="GC95" s="568"/>
      <c r="GD95" s="568"/>
      <c r="GE95" s="568"/>
      <c r="GF95" s="568"/>
      <c r="GG95" s="568"/>
      <c r="GH95" s="568"/>
      <c r="GI95" s="568"/>
      <c r="GJ95" s="568"/>
      <c r="GK95" s="568"/>
      <c r="GL95" s="568"/>
      <c r="GM95" s="568"/>
      <c r="GN95" s="568"/>
      <c r="GO95" s="568"/>
      <c r="GP95" s="568"/>
      <c r="GQ95" s="568"/>
      <c r="GR95" s="568"/>
      <c r="GS95" s="568"/>
      <c r="GT95" s="568"/>
      <c r="GU95" s="568"/>
      <c r="GV95" s="568"/>
      <c r="GW95" s="568"/>
      <c r="GX95" s="568"/>
      <c r="GY95" s="568"/>
      <c r="GZ95" s="568"/>
      <c r="HA95" s="568"/>
      <c r="HB95" s="568"/>
      <c r="HC95" s="568"/>
      <c r="HD95" s="568"/>
      <c r="HE95" s="568"/>
      <c r="HF95" s="568"/>
      <c r="HG95" s="568"/>
      <c r="HH95" s="568"/>
      <c r="HI95" s="568"/>
      <c r="HJ95" s="568"/>
      <c r="HK95" s="568"/>
      <c r="HL95" s="568"/>
      <c r="HM95" s="568"/>
      <c r="HN95" s="568"/>
      <c r="HO95" s="568"/>
      <c r="HP95" s="568"/>
      <c r="HQ95" s="568"/>
      <c r="HR95" s="568"/>
      <c r="HS95" s="568"/>
      <c r="HT95" s="568"/>
    </row>
    <row r="96" spans="1:228" s="569" customFormat="1" ht="45" customHeight="1">
      <c r="A96" s="589" t="s">
        <v>559</v>
      </c>
      <c r="B96" s="652" t="s">
        <v>1436</v>
      </c>
      <c r="C96" s="622" t="s">
        <v>26</v>
      </c>
      <c r="D96" s="624" t="s">
        <v>560</v>
      </c>
      <c r="E96" s="625"/>
      <c r="F96" s="622"/>
      <c r="G96" s="622"/>
      <c r="H96" s="653"/>
      <c r="I96" s="653"/>
      <c r="J96" s="622"/>
      <c r="K96" s="626"/>
      <c r="L96" s="626"/>
      <c r="M96" s="622" t="s">
        <v>18</v>
      </c>
      <c r="N96" s="622" t="s">
        <v>57</v>
      </c>
      <c r="O96" s="622" t="s">
        <v>1545</v>
      </c>
      <c r="P96" s="622"/>
      <c r="Q96" s="669"/>
      <c r="R96" s="568"/>
      <c r="S96" s="568"/>
      <c r="T96" s="568"/>
      <c r="U96" s="568"/>
      <c r="V96" s="568"/>
      <c r="W96" s="568"/>
      <c r="X96" s="568"/>
      <c r="Y96" s="568"/>
      <c r="Z96" s="568"/>
      <c r="AA96" s="568"/>
      <c r="AB96" s="568"/>
      <c r="AC96" s="568"/>
      <c r="AD96" s="568"/>
      <c r="AE96" s="568"/>
      <c r="AF96" s="568"/>
      <c r="AG96" s="568"/>
      <c r="AH96" s="568"/>
      <c r="AI96" s="568"/>
      <c r="AJ96" s="568"/>
      <c r="AK96" s="568"/>
      <c r="AL96" s="568"/>
      <c r="AM96" s="568"/>
      <c r="AN96" s="568"/>
      <c r="AO96" s="568"/>
      <c r="AP96" s="568"/>
      <c r="AQ96" s="568"/>
      <c r="AR96" s="568"/>
      <c r="AS96" s="568"/>
      <c r="AT96" s="568"/>
      <c r="AU96" s="568"/>
      <c r="AV96" s="568"/>
      <c r="AW96" s="568"/>
      <c r="AX96" s="568"/>
      <c r="AY96" s="568"/>
      <c r="AZ96" s="568"/>
      <c r="BA96" s="568"/>
      <c r="BB96" s="568"/>
      <c r="BC96" s="568"/>
      <c r="BD96" s="568"/>
      <c r="BE96" s="568"/>
      <c r="BF96" s="568"/>
      <c r="BG96" s="568"/>
      <c r="BH96" s="568"/>
      <c r="BI96" s="568"/>
      <c r="BJ96" s="568"/>
      <c r="BK96" s="568"/>
      <c r="BL96" s="568"/>
      <c r="BM96" s="568"/>
      <c r="BN96" s="568"/>
      <c r="BO96" s="568"/>
      <c r="BP96" s="568"/>
      <c r="BQ96" s="568"/>
      <c r="BR96" s="568"/>
      <c r="BS96" s="568"/>
      <c r="BT96" s="568"/>
      <c r="BU96" s="568"/>
      <c r="BV96" s="568"/>
      <c r="BW96" s="568"/>
      <c r="BX96" s="568"/>
      <c r="BY96" s="568"/>
      <c r="BZ96" s="568"/>
      <c r="CA96" s="568"/>
      <c r="CB96" s="568"/>
      <c r="CC96" s="568"/>
      <c r="CD96" s="568"/>
      <c r="CE96" s="568"/>
      <c r="CF96" s="568"/>
      <c r="CG96" s="568"/>
      <c r="CH96" s="568"/>
      <c r="CI96" s="568"/>
      <c r="CJ96" s="568"/>
      <c r="CK96" s="568"/>
      <c r="CL96" s="568"/>
      <c r="CM96" s="568"/>
      <c r="CN96" s="568"/>
      <c r="CO96" s="568"/>
      <c r="CP96" s="568"/>
      <c r="CQ96" s="568"/>
      <c r="CR96" s="568"/>
      <c r="CS96" s="568"/>
      <c r="CT96" s="568"/>
      <c r="CU96" s="568"/>
      <c r="CV96" s="568"/>
      <c r="CW96" s="568"/>
      <c r="CX96" s="568"/>
      <c r="CY96" s="568"/>
      <c r="CZ96" s="568"/>
      <c r="DA96" s="568"/>
      <c r="DB96" s="568"/>
      <c r="DC96" s="568"/>
      <c r="DD96" s="568"/>
      <c r="DE96" s="568"/>
      <c r="DF96" s="568"/>
      <c r="DG96" s="568"/>
      <c r="DH96" s="568"/>
      <c r="DI96" s="568"/>
      <c r="DJ96" s="568"/>
      <c r="DK96" s="568"/>
      <c r="DL96" s="568"/>
      <c r="DM96" s="568"/>
      <c r="DN96" s="568"/>
      <c r="DO96" s="568"/>
      <c r="DP96" s="568"/>
      <c r="DQ96" s="568"/>
      <c r="DR96" s="568"/>
      <c r="DS96" s="568"/>
      <c r="DT96" s="568"/>
      <c r="DU96" s="568"/>
      <c r="DV96" s="568"/>
      <c r="DW96" s="568"/>
      <c r="DX96" s="568"/>
      <c r="DY96" s="568"/>
      <c r="DZ96" s="568"/>
      <c r="EA96" s="568"/>
      <c r="EB96" s="568"/>
      <c r="EC96" s="568"/>
      <c r="ED96" s="568"/>
      <c r="EE96" s="568"/>
      <c r="EF96" s="568"/>
      <c r="EG96" s="568"/>
      <c r="EH96" s="568"/>
      <c r="EI96" s="568"/>
      <c r="EJ96" s="568"/>
      <c r="EK96" s="568"/>
      <c r="EL96" s="568"/>
      <c r="EM96" s="568"/>
      <c r="EN96" s="568"/>
      <c r="EO96" s="568"/>
      <c r="EP96" s="568"/>
      <c r="EQ96" s="568"/>
      <c r="ER96" s="568"/>
      <c r="ES96" s="568"/>
      <c r="ET96" s="568"/>
      <c r="EU96" s="568"/>
      <c r="EV96" s="568"/>
      <c r="EW96" s="568"/>
      <c r="EX96" s="568"/>
      <c r="EY96" s="568"/>
      <c r="EZ96" s="568"/>
      <c r="FA96" s="568"/>
      <c r="FB96" s="568"/>
      <c r="FC96" s="568"/>
      <c r="FD96" s="568"/>
      <c r="FE96" s="568"/>
      <c r="FF96" s="568"/>
      <c r="FG96" s="568"/>
      <c r="FH96" s="568"/>
      <c r="FI96" s="568"/>
      <c r="FJ96" s="568"/>
      <c r="FK96" s="568"/>
      <c r="FL96" s="568"/>
      <c r="FM96" s="568"/>
      <c r="FN96" s="568"/>
      <c r="FO96" s="568"/>
      <c r="FP96" s="568"/>
      <c r="FQ96" s="568"/>
      <c r="FR96" s="568"/>
      <c r="FS96" s="568"/>
      <c r="FT96" s="568"/>
      <c r="FU96" s="568"/>
      <c r="FV96" s="568"/>
      <c r="FW96" s="568"/>
      <c r="FX96" s="568"/>
      <c r="FY96" s="568"/>
      <c r="FZ96" s="568"/>
      <c r="GA96" s="568"/>
      <c r="GB96" s="568"/>
      <c r="GC96" s="568"/>
      <c r="GD96" s="568"/>
      <c r="GE96" s="568"/>
      <c r="GF96" s="568"/>
      <c r="GG96" s="568"/>
      <c r="GH96" s="568"/>
      <c r="GI96" s="568"/>
      <c r="GJ96" s="568"/>
      <c r="GK96" s="568"/>
      <c r="GL96" s="568"/>
      <c r="GM96" s="568"/>
      <c r="GN96" s="568"/>
      <c r="GO96" s="568"/>
      <c r="GP96" s="568"/>
      <c r="GQ96" s="568"/>
      <c r="GR96" s="568"/>
      <c r="GS96" s="568"/>
      <c r="GT96" s="568"/>
      <c r="GU96" s="568"/>
      <c r="GV96" s="568"/>
      <c r="GW96" s="568"/>
      <c r="GX96" s="568"/>
      <c r="GY96" s="568"/>
      <c r="GZ96" s="568"/>
      <c r="HA96" s="568"/>
      <c r="HB96" s="568"/>
      <c r="HC96" s="568"/>
      <c r="HD96" s="568"/>
      <c r="HE96" s="568"/>
      <c r="HF96" s="568"/>
      <c r="HG96" s="568"/>
      <c r="HH96" s="568"/>
      <c r="HI96" s="568"/>
      <c r="HJ96" s="568"/>
      <c r="HK96" s="568"/>
      <c r="HL96" s="568"/>
      <c r="HM96" s="568"/>
      <c r="HN96" s="568"/>
      <c r="HO96" s="568"/>
      <c r="HP96" s="568"/>
      <c r="HQ96" s="568"/>
      <c r="HR96" s="568"/>
      <c r="HS96" s="568"/>
      <c r="HT96" s="568"/>
    </row>
    <row r="97" spans="1:228" s="569" customFormat="1" ht="45" customHeight="1">
      <c r="A97" s="589" t="s">
        <v>561</v>
      </c>
      <c r="B97" s="652" t="s">
        <v>1437</v>
      </c>
      <c r="C97" s="622" t="s">
        <v>26</v>
      </c>
      <c r="D97" s="624" t="s">
        <v>901</v>
      </c>
      <c r="E97" s="625"/>
      <c r="F97" s="622"/>
      <c r="G97" s="622"/>
      <c r="H97" s="653"/>
      <c r="I97" s="653"/>
      <c r="J97" s="622"/>
      <c r="K97" s="626"/>
      <c r="L97" s="626"/>
      <c r="M97" s="622"/>
      <c r="N97" s="622"/>
      <c r="O97" s="622"/>
      <c r="P97" s="622"/>
      <c r="Q97" s="669"/>
      <c r="R97" s="568"/>
      <c r="S97" s="568"/>
      <c r="T97" s="568"/>
      <c r="U97" s="568"/>
      <c r="V97" s="568"/>
      <c r="W97" s="568"/>
      <c r="X97" s="568"/>
      <c r="Y97" s="568"/>
      <c r="Z97" s="568"/>
      <c r="AA97" s="568"/>
      <c r="AB97" s="568"/>
      <c r="AC97" s="568"/>
      <c r="AD97" s="568"/>
      <c r="AE97" s="568"/>
      <c r="AF97" s="568"/>
      <c r="AG97" s="568"/>
      <c r="AH97" s="568"/>
      <c r="AI97" s="568"/>
      <c r="AJ97" s="568"/>
      <c r="AK97" s="568"/>
      <c r="AL97" s="568"/>
      <c r="AM97" s="568"/>
      <c r="AN97" s="568"/>
      <c r="AO97" s="568"/>
      <c r="AP97" s="568"/>
      <c r="AQ97" s="568"/>
      <c r="AR97" s="568"/>
      <c r="AS97" s="568"/>
      <c r="AT97" s="568"/>
      <c r="AU97" s="568"/>
      <c r="AV97" s="568"/>
      <c r="AW97" s="568"/>
      <c r="AX97" s="568"/>
      <c r="AY97" s="568"/>
      <c r="AZ97" s="568"/>
      <c r="BA97" s="568"/>
      <c r="BB97" s="568"/>
      <c r="BC97" s="568"/>
      <c r="BD97" s="568"/>
      <c r="BE97" s="568"/>
      <c r="BF97" s="568"/>
      <c r="BG97" s="568"/>
      <c r="BH97" s="568"/>
      <c r="BI97" s="568"/>
      <c r="BJ97" s="568"/>
      <c r="BK97" s="568"/>
      <c r="BL97" s="568"/>
      <c r="BM97" s="568"/>
      <c r="BN97" s="568"/>
      <c r="BO97" s="568"/>
      <c r="BP97" s="568"/>
      <c r="BQ97" s="568"/>
      <c r="BR97" s="568"/>
      <c r="BS97" s="568"/>
      <c r="BT97" s="568"/>
      <c r="BU97" s="568"/>
      <c r="BV97" s="568"/>
      <c r="BW97" s="568"/>
      <c r="BX97" s="568"/>
      <c r="BY97" s="568"/>
      <c r="BZ97" s="568"/>
      <c r="CA97" s="568"/>
      <c r="CB97" s="568"/>
      <c r="CC97" s="568"/>
      <c r="CD97" s="568"/>
      <c r="CE97" s="568"/>
      <c r="CF97" s="568"/>
      <c r="CG97" s="568"/>
      <c r="CH97" s="568"/>
      <c r="CI97" s="568"/>
      <c r="CJ97" s="568"/>
      <c r="CK97" s="568"/>
      <c r="CL97" s="568"/>
      <c r="CM97" s="568"/>
      <c r="CN97" s="568"/>
      <c r="CO97" s="568"/>
      <c r="CP97" s="568"/>
      <c r="CQ97" s="568"/>
      <c r="CR97" s="568"/>
      <c r="CS97" s="568"/>
      <c r="CT97" s="568"/>
      <c r="CU97" s="568"/>
      <c r="CV97" s="568"/>
      <c r="CW97" s="568"/>
      <c r="CX97" s="568"/>
      <c r="CY97" s="568"/>
      <c r="CZ97" s="568"/>
      <c r="DA97" s="568"/>
      <c r="DB97" s="568"/>
      <c r="DC97" s="568"/>
      <c r="DD97" s="568"/>
      <c r="DE97" s="568"/>
      <c r="DF97" s="568"/>
      <c r="DG97" s="568"/>
      <c r="DH97" s="568"/>
      <c r="DI97" s="568"/>
      <c r="DJ97" s="568"/>
      <c r="DK97" s="568"/>
      <c r="DL97" s="568"/>
      <c r="DM97" s="568"/>
      <c r="DN97" s="568"/>
      <c r="DO97" s="568"/>
      <c r="DP97" s="568"/>
      <c r="DQ97" s="568"/>
      <c r="DR97" s="568"/>
      <c r="DS97" s="568"/>
      <c r="DT97" s="568"/>
      <c r="DU97" s="568"/>
      <c r="DV97" s="568"/>
      <c r="DW97" s="568"/>
      <c r="DX97" s="568"/>
      <c r="DY97" s="568"/>
      <c r="DZ97" s="568"/>
      <c r="EA97" s="568"/>
      <c r="EB97" s="568"/>
      <c r="EC97" s="568"/>
      <c r="ED97" s="568"/>
      <c r="EE97" s="568"/>
      <c r="EF97" s="568"/>
      <c r="EG97" s="568"/>
      <c r="EH97" s="568"/>
      <c r="EI97" s="568"/>
      <c r="EJ97" s="568"/>
      <c r="EK97" s="568"/>
      <c r="EL97" s="568"/>
      <c r="EM97" s="568"/>
      <c r="EN97" s="568"/>
      <c r="EO97" s="568"/>
      <c r="EP97" s="568"/>
      <c r="EQ97" s="568"/>
      <c r="ER97" s="568"/>
      <c r="ES97" s="568"/>
      <c r="ET97" s="568"/>
      <c r="EU97" s="568"/>
      <c r="EV97" s="568"/>
      <c r="EW97" s="568"/>
      <c r="EX97" s="568"/>
      <c r="EY97" s="568"/>
      <c r="EZ97" s="568"/>
      <c r="FA97" s="568"/>
      <c r="FB97" s="568"/>
      <c r="FC97" s="568"/>
      <c r="FD97" s="568"/>
      <c r="FE97" s="568"/>
      <c r="FF97" s="568"/>
      <c r="FG97" s="568"/>
      <c r="FH97" s="568"/>
      <c r="FI97" s="568"/>
      <c r="FJ97" s="568"/>
      <c r="FK97" s="568"/>
      <c r="FL97" s="568"/>
      <c r="FM97" s="568"/>
      <c r="FN97" s="568"/>
      <c r="FO97" s="568"/>
      <c r="FP97" s="568"/>
      <c r="FQ97" s="568"/>
      <c r="FR97" s="568"/>
      <c r="FS97" s="568"/>
      <c r="FT97" s="568"/>
      <c r="FU97" s="568"/>
      <c r="FV97" s="568"/>
      <c r="FW97" s="568"/>
      <c r="FX97" s="568"/>
      <c r="FY97" s="568"/>
      <c r="FZ97" s="568"/>
      <c r="GA97" s="568"/>
      <c r="GB97" s="568"/>
      <c r="GC97" s="568"/>
      <c r="GD97" s="568"/>
      <c r="GE97" s="568"/>
      <c r="GF97" s="568"/>
      <c r="GG97" s="568"/>
      <c r="GH97" s="568"/>
      <c r="GI97" s="568"/>
      <c r="GJ97" s="568"/>
      <c r="GK97" s="568"/>
      <c r="GL97" s="568"/>
      <c r="GM97" s="568"/>
      <c r="GN97" s="568"/>
      <c r="GO97" s="568"/>
      <c r="GP97" s="568"/>
      <c r="GQ97" s="568"/>
      <c r="GR97" s="568"/>
      <c r="GS97" s="568"/>
      <c r="GT97" s="568"/>
      <c r="GU97" s="568"/>
      <c r="GV97" s="568"/>
      <c r="GW97" s="568"/>
      <c r="GX97" s="568"/>
      <c r="GY97" s="568"/>
      <c r="GZ97" s="568"/>
      <c r="HA97" s="568"/>
      <c r="HB97" s="568"/>
      <c r="HC97" s="568"/>
      <c r="HD97" s="568"/>
      <c r="HE97" s="568"/>
      <c r="HF97" s="568"/>
      <c r="HG97" s="568"/>
      <c r="HH97" s="568"/>
      <c r="HI97" s="568"/>
      <c r="HJ97" s="568"/>
      <c r="HK97" s="568"/>
      <c r="HL97" s="568"/>
      <c r="HM97" s="568"/>
      <c r="HN97" s="568"/>
      <c r="HO97" s="568"/>
      <c r="HP97" s="568"/>
      <c r="HQ97" s="568"/>
      <c r="HR97" s="568"/>
      <c r="HS97" s="568"/>
      <c r="HT97" s="568"/>
    </row>
    <row r="98" spans="1:228" s="569" customFormat="1" ht="45" customHeight="1">
      <c r="A98" s="589" t="s">
        <v>562</v>
      </c>
      <c r="B98" s="652" t="s">
        <v>1438</v>
      </c>
      <c r="C98" s="622" t="s">
        <v>26</v>
      </c>
      <c r="D98" s="624" t="s">
        <v>564</v>
      </c>
      <c r="E98" s="625"/>
      <c r="F98" s="622"/>
      <c r="G98" s="622"/>
      <c r="H98" s="653"/>
      <c r="I98" s="653"/>
      <c r="J98" s="622"/>
      <c r="K98" s="626"/>
      <c r="L98" s="626"/>
      <c r="M98" s="622"/>
      <c r="N98" s="622"/>
      <c r="O98" s="622"/>
      <c r="P98" s="622"/>
      <c r="Q98" s="669"/>
      <c r="R98" s="568"/>
      <c r="S98" s="568"/>
      <c r="T98" s="568"/>
      <c r="U98" s="568"/>
      <c r="V98" s="568"/>
      <c r="W98" s="568"/>
      <c r="X98" s="568"/>
      <c r="Y98" s="568"/>
      <c r="Z98" s="568"/>
      <c r="AA98" s="568"/>
      <c r="AB98" s="568"/>
      <c r="AC98" s="568"/>
      <c r="AD98" s="568"/>
      <c r="AE98" s="568"/>
      <c r="AF98" s="568"/>
      <c r="AG98" s="568"/>
      <c r="AH98" s="568"/>
      <c r="AI98" s="568"/>
      <c r="AJ98" s="568"/>
      <c r="AK98" s="568"/>
      <c r="AL98" s="568"/>
      <c r="AM98" s="568"/>
      <c r="AN98" s="568"/>
      <c r="AO98" s="568"/>
      <c r="AP98" s="568"/>
      <c r="AQ98" s="568"/>
      <c r="AR98" s="568"/>
      <c r="AS98" s="568"/>
      <c r="AT98" s="568"/>
      <c r="AU98" s="568"/>
      <c r="AV98" s="568"/>
      <c r="AW98" s="568"/>
      <c r="AX98" s="568"/>
      <c r="AY98" s="568"/>
      <c r="AZ98" s="568"/>
      <c r="BA98" s="568"/>
      <c r="BB98" s="568"/>
      <c r="BC98" s="568"/>
      <c r="BD98" s="568"/>
      <c r="BE98" s="568"/>
      <c r="BF98" s="568"/>
      <c r="BG98" s="568"/>
      <c r="BH98" s="568"/>
      <c r="BI98" s="568"/>
      <c r="BJ98" s="568"/>
      <c r="BK98" s="568"/>
      <c r="BL98" s="568"/>
      <c r="BM98" s="568"/>
      <c r="BN98" s="568"/>
      <c r="BO98" s="568"/>
      <c r="BP98" s="568"/>
      <c r="BQ98" s="568"/>
      <c r="BR98" s="568"/>
      <c r="BS98" s="568"/>
      <c r="BT98" s="568"/>
      <c r="BU98" s="568"/>
      <c r="BV98" s="568"/>
      <c r="BW98" s="568"/>
      <c r="BX98" s="568"/>
      <c r="BY98" s="568"/>
      <c r="BZ98" s="568"/>
      <c r="CA98" s="568"/>
      <c r="CB98" s="568"/>
      <c r="CC98" s="568"/>
      <c r="CD98" s="568"/>
      <c r="CE98" s="568"/>
      <c r="CF98" s="568"/>
      <c r="CG98" s="568"/>
      <c r="CH98" s="568"/>
      <c r="CI98" s="568"/>
      <c r="CJ98" s="568"/>
      <c r="CK98" s="568"/>
      <c r="CL98" s="568"/>
      <c r="CM98" s="568"/>
      <c r="CN98" s="568"/>
      <c r="CO98" s="568"/>
      <c r="CP98" s="568"/>
      <c r="CQ98" s="568"/>
      <c r="CR98" s="568"/>
      <c r="CS98" s="568"/>
      <c r="CT98" s="568"/>
      <c r="CU98" s="568"/>
      <c r="CV98" s="568"/>
      <c r="CW98" s="568"/>
      <c r="CX98" s="568"/>
      <c r="CY98" s="568"/>
      <c r="CZ98" s="568"/>
      <c r="DA98" s="568"/>
      <c r="DB98" s="568"/>
      <c r="DC98" s="568"/>
      <c r="DD98" s="568"/>
      <c r="DE98" s="568"/>
      <c r="DF98" s="568"/>
      <c r="DG98" s="568"/>
      <c r="DH98" s="568"/>
      <c r="DI98" s="568"/>
      <c r="DJ98" s="568"/>
      <c r="DK98" s="568"/>
      <c r="DL98" s="568"/>
      <c r="DM98" s="568"/>
      <c r="DN98" s="568"/>
      <c r="DO98" s="568"/>
      <c r="DP98" s="568"/>
      <c r="DQ98" s="568"/>
      <c r="DR98" s="568"/>
      <c r="DS98" s="568"/>
      <c r="DT98" s="568"/>
      <c r="DU98" s="568"/>
      <c r="DV98" s="568"/>
      <c r="DW98" s="568"/>
      <c r="DX98" s="568"/>
      <c r="DY98" s="568"/>
      <c r="DZ98" s="568"/>
      <c r="EA98" s="568"/>
      <c r="EB98" s="568"/>
      <c r="EC98" s="568"/>
      <c r="ED98" s="568"/>
      <c r="EE98" s="568"/>
      <c r="EF98" s="568"/>
      <c r="EG98" s="568"/>
      <c r="EH98" s="568"/>
      <c r="EI98" s="568"/>
      <c r="EJ98" s="568"/>
      <c r="EK98" s="568"/>
      <c r="EL98" s="568"/>
      <c r="EM98" s="568"/>
      <c r="EN98" s="568"/>
      <c r="EO98" s="568"/>
      <c r="EP98" s="568"/>
      <c r="EQ98" s="568"/>
      <c r="ER98" s="568"/>
      <c r="ES98" s="568"/>
      <c r="ET98" s="568"/>
      <c r="EU98" s="568"/>
      <c r="EV98" s="568"/>
      <c r="EW98" s="568"/>
      <c r="EX98" s="568"/>
      <c r="EY98" s="568"/>
      <c r="EZ98" s="568"/>
      <c r="FA98" s="568"/>
      <c r="FB98" s="568"/>
      <c r="FC98" s="568"/>
      <c r="FD98" s="568"/>
      <c r="FE98" s="568"/>
      <c r="FF98" s="568"/>
      <c r="FG98" s="568"/>
      <c r="FH98" s="568"/>
      <c r="FI98" s="568"/>
      <c r="FJ98" s="568"/>
      <c r="FK98" s="568"/>
      <c r="FL98" s="568"/>
      <c r="FM98" s="568"/>
      <c r="FN98" s="568"/>
      <c r="FO98" s="568"/>
      <c r="FP98" s="568"/>
      <c r="FQ98" s="568"/>
      <c r="FR98" s="568"/>
      <c r="FS98" s="568"/>
      <c r="FT98" s="568"/>
      <c r="FU98" s="568"/>
      <c r="FV98" s="568"/>
      <c r="FW98" s="568"/>
      <c r="FX98" s="568"/>
      <c r="FY98" s="568"/>
      <c r="FZ98" s="568"/>
      <c r="GA98" s="568"/>
      <c r="GB98" s="568"/>
      <c r="GC98" s="568"/>
      <c r="GD98" s="568"/>
      <c r="GE98" s="568"/>
      <c r="GF98" s="568"/>
      <c r="GG98" s="568"/>
      <c r="GH98" s="568"/>
      <c r="GI98" s="568"/>
      <c r="GJ98" s="568"/>
      <c r="GK98" s="568"/>
      <c r="GL98" s="568"/>
      <c r="GM98" s="568"/>
      <c r="GN98" s="568"/>
      <c r="GO98" s="568"/>
      <c r="GP98" s="568"/>
      <c r="GQ98" s="568"/>
      <c r="GR98" s="568"/>
      <c r="GS98" s="568"/>
      <c r="GT98" s="568"/>
      <c r="GU98" s="568"/>
      <c r="GV98" s="568"/>
      <c r="GW98" s="568"/>
      <c r="GX98" s="568"/>
      <c r="GY98" s="568"/>
      <c r="GZ98" s="568"/>
      <c r="HA98" s="568"/>
      <c r="HB98" s="568"/>
      <c r="HC98" s="568"/>
      <c r="HD98" s="568"/>
      <c r="HE98" s="568"/>
      <c r="HF98" s="568"/>
      <c r="HG98" s="568"/>
      <c r="HH98" s="568"/>
      <c r="HI98" s="568"/>
      <c r="HJ98" s="568"/>
      <c r="HK98" s="568"/>
      <c r="HL98" s="568"/>
      <c r="HM98" s="568"/>
      <c r="HN98" s="568"/>
      <c r="HO98" s="568"/>
      <c r="HP98" s="568"/>
      <c r="HQ98" s="568"/>
      <c r="HR98" s="568"/>
      <c r="HS98" s="568"/>
      <c r="HT98" s="568"/>
    </row>
    <row r="99" spans="1:228" s="569" customFormat="1" ht="45" customHeight="1">
      <c r="A99" s="589" t="s">
        <v>563</v>
      </c>
      <c r="B99" s="652" t="s">
        <v>1439</v>
      </c>
      <c r="C99" s="622" t="s">
        <v>26</v>
      </c>
      <c r="D99" s="624" t="s">
        <v>566</v>
      </c>
      <c r="E99" s="625"/>
      <c r="F99" s="622"/>
      <c r="G99" s="622"/>
      <c r="H99" s="653"/>
      <c r="I99" s="653"/>
      <c r="J99" s="622"/>
      <c r="K99" s="626"/>
      <c r="L99" s="626"/>
      <c r="M99" s="622"/>
      <c r="N99" s="622"/>
      <c r="O99" s="622"/>
      <c r="P99" s="622"/>
      <c r="Q99" s="669"/>
      <c r="R99" s="568"/>
      <c r="S99" s="568"/>
      <c r="T99" s="568"/>
      <c r="U99" s="568"/>
      <c r="V99" s="568"/>
      <c r="W99" s="568"/>
      <c r="X99" s="568"/>
      <c r="Y99" s="568"/>
      <c r="Z99" s="568"/>
      <c r="AA99" s="568"/>
      <c r="AB99" s="568"/>
      <c r="AC99" s="568"/>
      <c r="AD99" s="568"/>
      <c r="AE99" s="568"/>
      <c r="AF99" s="568"/>
      <c r="AG99" s="568"/>
      <c r="AH99" s="568"/>
      <c r="AI99" s="568"/>
      <c r="AJ99" s="568"/>
      <c r="AK99" s="568"/>
      <c r="AL99" s="568"/>
      <c r="AM99" s="568"/>
      <c r="AN99" s="568"/>
      <c r="AO99" s="568"/>
      <c r="AP99" s="568"/>
      <c r="AQ99" s="568"/>
      <c r="AR99" s="568"/>
      <c r="AS99" s="568"/>
      <c r="AT99" s="568"/>
      <c r="AU99" s="568"/>
      <c r="AV99" s="568"/>
      <c r="AW99" s="568"/>
      <c r="AX99" s="568"/>
      <c r="AY99" s="568"/>
      <c r="AZ99" s="568"/>
      <c r="BA99" s="568"/>
      <c r="BB99" s="568"/>
      <c r="BC99" s="568"/>
      <c r="BD99" s="568"/>
      <c r="BE99" s="568"/>
      <c r="BF99" s="568"/>
      <c r="BG99" s="568"/>
      <c r="BH99" s="568"/>
      <c r="BI99" s="568"/>
      <c r="BJ99" s="568"/>
      <c r="BK99" s="568"/>
      <c r="BL99" s="568"/>
      <c r="BM99" s="568"/>
      <c r="BN99" s="568"/>
      <c r="BO99" s="568"/>
      <c r="BP99" s="568"/>
      <c r="BQ99" s="568"/>
      <c r="BR99" s="568"/>
      <c r="BS99" s="568"/>
      <c r="BT99" s="568"/>
      <c r="BU99" s="568"/>
      <c r="BV99" s="568"/>
      <c r="BW99" s="568"/>
      <c r="BX99" s="568"/>
      <c r="BY99" s="568"/>
      <c r="BZ99" s="568"/>
      <c r="CA99" s="568"/>
      <c r="CB99" s="568"/>
      <c r="CC99" s="568"/>
      <c r="CD99" s="568"/>
      <c r="CE99" s="568"/>
      <c r="CF99" s="568"/>
      <c r="CG99" s="568"/>
      <c r="CH99" s="568"/>
      <c r="CI99" s="568"/>
      <c r="CJ99" s="568"/>
      <c r="CK99" s="568"/>
      <c r="CL99" s="568"/>
      <c r="CM99" s="568"/>
      <c r="CN99" s="568"/>
      <c r="CO99" s="568"/>
      <c r="CP99" s="568"/>
      <c r="CQ99" s="568"/>
      <c r="CR99" s="568"/>
      <c r="CS99" s="568"/>
      <c r="CT99" s="568"/>
      <c r="CU99" s="568"/>
      <c r="CV99" s="568"/>
      <c r="CW99" s="568"/>
      <c r="CX99" s="568"/>
      <c r="CY99" s="568"/>
      <c r="CZ99" s="568"/>
      <c r="DA99" s="568"/>
      <c r="DB99" s="568"/>
      <c r="DC99" s="568"/>
      <c r="DD99" s="568"/>
      <c r="DE99" s="568"/>
      <c r="DF99" s="568"/>
      <c r="DG99" s="568"/>
      <c r="DH99" s="568"/>
      <c r="DI99" s="568"/>
      <c r="DJ99" s="568"/>
      <c r="DK99" s="568"/>
      <c r="DL99" s="568"/>
      <c r="DM99" s="568"/>
      <c r="DN99" s="568"/>
      <c r="DO99" s="568"/>
      <c r="DP99" s="568"/>
      <c r="DQ99" s="568"/>
      <c r="DR99" s="568"/>
      <c r="DS99" s="568"/>
      <c r="DT99" s="568"/>
      <c r="DU99" s="568"/>
      <c r="DV99" s="568"/>
      <c r="DW99" s="568"/>
      <c r="DX99" s="568"/>
      <c r="DY99" s="568"/>
      <c r="DZ99" s="568"/>
      <c r="EA99" s="568"/>
      <c r="EB99" s="568"/>
      <c r="EC99" s="568"/>
      <c r="ED99" s="568"/>
      <c r="EE99" s="568"/>
      <c r="EF99" s="568"/>
      <c r="EG99" s="568"/>
      <c r="EH99" s="568"/>
      <c r="EI99" s="568"/>
      <c r="EJ99" s="568"/>
      <c r="EK99" s="568"/>
      <c r="EL99" s="568"/>
      <c r="EM99" s="568"/>
      <c r="EN99" s="568"/>
      <c r="EO99" s="568"/>
      <c r="EP99" s="568"/>
      <c r="EQ99" s="568"/>
      <c r="ER99" s="568"/>
      <c r="ES99" s="568"/>
      <c r="ET99" s="568"/>
      <c r="EU99" s="568"/>
      <c r="EV99" s="568"/>
      <c r="EW99" s="568"/>
      <c r="EX99" s="568"/>
      <c r="EY99" s="568"/>
      <c r="EZ99" s="568"/>
      <c r="FA99" s="568"/>
      <c r="FB99" s="568"/>
      <c r="FC99" s="568"/>
      <c r="FD99" s="568"/>
      <c r="FE99" s="568"/>
      <c r="FF99" s="568"/>
      <c r="FG99" s="568"/>
      <c r="FH99" s="568"/>
      <c r="FI99" s="568"/>
      <c r="FJ99" s="568"/>
      <c r="FK99" s="568"/>
      <c r="FL99" s="568"/>
      <c r="FM99" s="568"/>
      <c r="FN99" s="568"/>
      <c r="FO99" s="568"/>
      <c r="FP99" s="568"/>
      <c r="FQ99" s="568"/>
      <c r="FR99" s="568"/>
      <c r="FS99" s="568"/>
      <c r="FT99" s="568"/>
      <c r="FU99" s="568"/>
      <c r="FV99" s="568"/>
      <c r="FW99" s="568"/>
      <c r="FX99" s="568"/>
      <c r="FY99" s="568"/>
      <c r="FZ99" s="568"/>
      <c r="GA99" s="568"/>
      <c r="GB99" s="568"/>
      <c r="GC99" s="568"/>
      <c r="GD99" s="568"/>
      <c r="GE99" s="568"/>
      <c r="GF99" s="568"/>
      <c r="GG99" s="568"/>
      <c r="GH99" s="568"/>
      <c r="GI99" s="568"/>
      <c r="GJ99" s="568"/>
      <c r="GK99" s="568"/>
      <c r="GL99" s="568"/>
      <c r="GM99" s="568"/>
      <c r="GN99" s="568"/>
      <c r="GO99" s="568"/>
      <c r="GP99" s="568"/>
      <c r="GQ99" s="568"/>
      <c r="GR99" s="568"/>
      <c r="GS99" s="568"/>
      <c r="GT99" s="568"/>
      <c r="GU99" s="568"/>
      <c r="GV99" s="568"/>
      <c r="GW99" s="568"/>
      <c r="GX99" s="568"/>
      <c r="GY99" s="568"/>
      <c r="GZ99" s="568"/>
      <c r="HA99" s="568"/>
      <c r="HB99" s="568"/>
      <c r="HC99" s="568"/>
      <c r="HD99" s="568"/>
      <c r="HE99" s="568"/>
      <c r="HF99" s="568"/>
      <c r="HG99" s="568"/>
      <c r="HH99" s="568"/>
      <c r="HI99" s="568"/>
      <c r="HJ99" s="568"/>
      <c r="HK99" s="568"/>
      <c r="HL99" s="568"/>
      <c r="HM99" s="568"/>
      <c r="HN99" s="568"/>
      <c r="HO99" s="568"/>
      <c r="HP99" s="568"/>
      <c r="HQ99" s="568"/>
      <c r="HR99" s="568"/>
      <c r="HS99" s="568"/>
      <c r="HT99" s="568"/>
    </row>
    <row r="100" spans="1:228" s="569" customFormat="1" ht="45" customHeight="1">
      <c r="A100" s="589" t="s">
        <v>565</v>
      </c>
      <c r="B100" s="652" t="s">
        <v>1440</v>
      </c>
      <c r="C100" s="622" t="s">
        <v>26</v>
      </c>
      <c r="D100" s="624" t="s">
        <v>900</v>
      </c>
      <c r="E100" s="625"/>
      <c r="F100" s="622"/>
      <c r="G100" s="622"/>
      <c r="H100" s="653"/>
      <c r="I100" s="653"/>
      <c r="J100" s="622"/>
      <c r="K100" s="626"/>
      <c r="L100" s="626"/>
      <c r="M100" s="622"/>
      <c r="N100" s="622"/>
      <c r="O100" s="622"/>
      <c r="P100" s="622"/>
      <c r="Q100" s="669"/>
      <c r="R100" s="568"/>
      <c r="S100" s="568"/>
      <c r="T100" s="568"/>
      <c r="U100" s="568"/>
      <c r="V100" s="568"/>
      <c r="W100" s="568"/>
      <c r="X100" s="568"/>
      <c r="Y100" s="568"/>
      <c r="Z100" s="568"/>
      <c r="AA100" s="568"/>
      <c r="AB100" s="568"/>
      <c r="AC100" s="568"/>
      <c r="AD100" s="568"/>
      <c r="AE100" s="568"/>
      <c r="AF100" s="568"/>
      <c r="AG100" s="568"/>
      <c r="AH100" s="568"/>
      <c r="AI100" s="568"/>
      <c r="AJ100" s="568"/>
      <c r="AK100" s="568"/>
      <c r="AL100" s="568"/>
      <c r="AM100" s="568"/>
      <c r="AN100" s="568"/>
      <c r="AO100" s="568"/>
      <c r="AP100" s="568"/>
      <c r="AQ100" s="568"/>
      <c r="AR100" s="568"/>
      <c r="AS100" s="568"/>
      <c r="AT100" s="568"/>
      <c r="AU100" s="568"/>
      <c r="AV100" s="568"/>
      <c r="AW100" s="568"/>
      <c r="AX100" s="568"/>
      <c r="AY100" s="568"/>
      <c r="AZ100" s="568"/>
      <c r="BA100" s="568"/>
      <c r="BB100" s="568"/>
      <c r="BC100" s="568"/>
      <c r="BD100" s="568"/>
      <c r="BE100" s="568"/>
      <c r="BF100" s="568"/>
      <c r="BG100" s="568"/>
      <c r="BH100" s="568"/>
      <c r="BI100" s="568"/>
      <c r="BJ100" s="568"/>
      <c r="BK100" s="568"/>
      <c r="BL100" s="568"/>
      <c r="BM100" s="568"/>
      <c r="BN100" s="568"/>
      <c r="BO100" s="568"/>
      <c r="BP100" s="568"/>
      <c r="BQ100" s="568"/>
      <c r="BR100" s="568"/>
      <c r="BS100" s="568"/>
      <c r="BT100" s="568"/>
      <c r="BU100" s="568"/>
      <c r="BV100" s="568"/>
      <c r="BW100" s="568"/>
      <c r="BX100" s="568"/>
      <c r="BY100" s="568"/>
      <c r="BZ100" s="568"/>
      <c r="CA100" s="568"/>
      <c r="CB100" s="568"/>
      <c r="CC100" s="568"/>
      <c r="CD100" s="568"/>
      <c r="CE100" s="568"/>
      <c r="CF100" s="568"/>
      <c r="CG100" s="568"/>
      <c r="CH100" s="568"/>
      <c r="CI100" s="568"/>
      <c r="CJ100" s="568"/>
      <c r="CK100" s="568"/>
      <c r="CL100" s="568"/>
      <c r="CM100" s="568"/>
      <c r="CN100" s="568"/>
      <c r="CO100" s="568"/>
      <c r="CP100" s="568"/>
      <c r="CQ100" s="568"/>
      <c r="CR100" s="568"/>
      <c r="CS100" s="568"/>
      <c r="CT100" s="568"/>
      <c r="CU100" s="568"/>
      <c r="CV100" s="568"/>
      <c r="CW100" s="568"/>
      <c r="CX100" s="568"/>
      <c r="CY100" s="568"/>
      <c r="CZ100" s="568"/>
      <c r="DA100" s="568"/>
      <c r="DB100" s="568"/>
      <c r="DC100" s="568"/>
      <c r="DD100" s="568"/>
      <c r="DE100" s="568"/>
      <c r="DF100" s="568"/>
      <c r="DG100" s="568"/>
      <c r="DH100" s="568"/>
      <c r="DI100" s="568"/>
      <c r="DJ100" s="568"/>
      <c r="DK100" s="568"/>
      <c r="DL100" s="568"/>
      <c r="DM100" s="568"/>
      <c r="DN100" s="568"/>
      <c r="DO100" s="568"/>
      <c r="DP100" s="568"/>
      <c r="DQ100" s="568"/>
      <c r="DR100" s="568"/>
      <c r="DS100" s="568"/>
      <c r="DT100" s="568"/>
      <c r="DU100" s="568"/>
      <c r="DV100" s="568"/>
      <c r="DW100" s="568"/>
      <c r="DX100" s="568"/>
      <c r="DY100" s="568"/>
      <c r="DZ100" s="568"/>
      <c r="EA100" s="568"/>
      <c r="EB100" s="568"/>
      <c r="EC100" s="568"/>
      <c r="ED100" s="568"/>
      <c r="EE100" s="568"/>
      <c r="EF100" s="568"/>
      <c r="EG100" s="568"/>
      <c r="EH100" s="568"/>
      <c r="EI100" s="568"/>
      <c r="EJ100" s="568"/>
      <c r="EK100" s="568"/>
      <c r="EL100" s="568"/>
      <c r="EM100" s="568"/>
      <c r="EN100" s="568"/>
      <c r="EO100" s="568"/>
      <c r="EP100" s="568"/>
      <c r="EQ100" s="568"/>
      <c r="ER100" s="568"/>
      <c r="ES100" s="568"/>
      <c r="ET100" s="568"/>
      <c r="EU100" s="568"/>
      <c r="EV100" s="568"/>
      <c r="EW100" s="568"/>
      <c r="EX100" s="568"/>
      <c r="EY100" s="568"/>
      <c r="EZ100" s="568"/>
      <c r="FA100" s="568"/>
      <c r="FB100" s="568"/>
      <c r="FC100" s="568"/>
      <c r="FD100" s="568"/>
      <c r="FE100" s="568"/>
      <c r="FF100" s="568"/>
      <c r="FG100" s="568"/>
      <c r="FH100" s="568"/>
      <c r="FI100" s="568"/>
      <c r="FJ100" s="568"/>
      <c r="FK100" s="568"/>
      <c r="FL100" s="568"/>
      <c r="FM100" s="568"/>
      <c r="FN100" s="568"/>
      <c r="FO100" s="568"/>
      <c r="FP100" s="568"/>
      <c r="FQ100" s="568"/>
      <c r="FR100" s="568"/>
      <c r="FS100" s="568"/>
      <c r="FT100" s="568"/>
      <c r="FU100" s="568"/>
      <c r="FV100" s="568"/>
      <c r="FW100" s="568"/>
      <c r="FX100" s="568"/>
      <c r="FY100" s="568"/>
      <c r="FZ100" s="568"/>
      <c r="GA100" s="568"/>
      <c r="GB100" s="568"/>
      <c r="GC100" s="568"/>
      <c r="GD100" s="568"/>
      <c r="GE100" s="568"/>
      <c r="GF100" s="568"/>
      <c r="GG100" s="568"/>
      <c r="GH100" s="568"/>
      <c r="GI100" s="568"/>
      <c r="GJ100" s="568"/>
      <c r="GK100" s="568"/>
      <c r="GL100" s="568"/>
      <c r="GM100" s="568"/>
      <c r="GN100" s="568"/>
      <c r="GO100" s="568"/>
      <c r="GP100" s="568"/>
      <c r="GQ100" s="568"/>
      <c r="GR100" s="568"/>
      <c r="GS100" s="568"/>
      <c r="GT100" s="568"/>
      <c r="GU100" s="568"/>
      <c r="GV100" s="568"/>
      <c r="GW100" s="568"/>
      <c r="GX100" s="568"/>
      <c r="GY100" s="568"/>
      <c r="GZ100" s="568"/>
      <c r="HA100" s="568"/>
      <c r="HB100" s="568"/>
      <c r="HC100" s="568"/>
      <c r="HD100" s="568"/>
      <c r="HE100" s="568"/>
      <c r="HF100" s="568"/>
      <c r="HG100" s="568"/>
      <c r="HH100" s="568"/>
      <c r="HI100" s="568"/>
      <c r="HJ100" s="568"/>
      <c r="HK100" s="568"/>
      <c r="HL100" s="568"/>
      <c r="HM100" s="568"/>
      <c r="HN100" s="568"/>
      <c r="HO100" s="568"/>
      <c r="HP100" s="568"/>
      <c r="HQ100" s="568"/>
      <c r="HR100" s="568"/>
      <c r="HS100" s="568"/>
      <c r="HT100" s="568"/>
    </row>
    <row r="101" spans="1:228" s="569" customFormat="1" ht="45" customHeight="1">
      <c r="A101" s="589" t="s">
        <v>567</v>
      </c>
      <c r="B101" s="652" t="s">
        <v>1441</v>
      </c>
      <c r="C101" s="622" t="s">
        <v>26</v>
      </c>
      <c r="D101" s="624" t="s">
        <v>568</v>
      </c>
      <c r="E101" s="625"/>
      <c r="F101" s="622"/>
      <c r="G101" s="622"/>
      <c r="H101" s="653"/>
      <c r="I101" s="653"/>
      <c r="J101" s="622"/>
      <c r="K101" s="626"/>
      <c r="L101" s="626"/>
      <c r="M101" s="622"/>
      <c r="N101" s="622"/>
      <c r="O101" s="622"/>
      <c r="P101" s="622"/>
      <c r="Q101" s="669"/>
      <c r="R101" s="568"/>
      <c r="S101" s="568"/>
      <c r="T101" s="568"/>
      <c r="U101" s="568"/>
      <c r="V101" s="568"/>
      <c r="W101" s="568"/>
      <c r="X101" s="568"/>
      <c r="Y101" s="568"/>
      <c r="Z101" s="568"/>
      <c r="AA101" s="568"/>
      <c r="AB101" s="568"/>
      <c r="AC101" s="568"/>
      <c r="AD101" s="568"/>
      <c r="AE101" s="568"/>
      <c r="AF101" s="568"/>
      <c r="AG101" s="568"/>
      <c r="AH101" s="568"/>
      <c r="AI101" s="568"/>
      <c r="AJ101" s="568"/>
      <c r="AK101" s="568"/>
      <c r="AL101" s="568"/>
      <c r="AM101" s="568"/>
      <c r="AN101" s="568"/>
      <c r="AO101" s="568"/>
      <c r="AP101" s="568"/>
      <c r="AQ101" s="568"/>
      <c r="AR101" s="568"/>
      <c r="AS101" s="568"/>
      <c r="AT101" s="568"/>
      <c r="AU101" s="568"/>
      <c r="AV101" s="568"/>
      <c r="AW101" s="568"/>
      <c r="AX101" s="568"/>
      <c r="AY101" s="568"/>
      <c r="AZ101" s="568"/>
      <c r="BA101" s="568"/>
      <c r="BB101" s="568"/>
      <c r="BC101" s="568"/>
      <c r="BD101" s="568"/>
      <c r="BE101" s="568"/>
      <c r="BF101" s="568"/>
      <c r="BG101" s="568"/>
      <c r="BH101" s="568"/>
      <c r="BI101" s="568"/>
      <c r="BJ101" s="568"/>
      <c r="BK101" s="568"/>
      <c r="BL101" s="568"/>
      <c r="BM101" s="568"/>
      <c r="BN101" s="568"/>
      <c r="BO101" s="568"/>
      <c r="BP101" s="568"/>
      <c r="BQ101" s="568"/>
      <c r="BR101" s="568"/>
      <c r="BS101" s="568"/>
      <c r="BT101" s="568"/>
      <c r="BU101" s="568"/>
      <c r="BV101" s="568"/>
      <c r="BW101" s="568"/>
      <c r="BX101" s="568"/>
      <c r="BY101" s="568"/>
      <c r="BZ101" s="568"/>
      <c r="CA101" s="568"/>
      <c r="CB101" s="568"/>
      <c r="CC101" s="568"/>
      <c r="CD101" s="568"/>
      <c r="CE101" s="568"/>
      <c r="CF101" s="568"/>
      <c r="CG101" s="568"/>
      <c r="CH101" s="568"/>
      <c r="CI101" s="568"/>
      <c r="CJ101" s="568"/>
      <c r="CK101" s="568"/>
      <c r="CL101" s="568"/>
      <c r="CM101" s="568"/>
      <c r="CN101" s="568"/>
      <c r="CO101" s="568"/>
      <c r="CP101" s="568"/>
      <c r="CQ101" s="568"/>
      <c r="CR101" s="568"/>
      <c r="CS101" s="568"/>
      <c r="CT101" s="568"/>
      <c r="CU101" s="568"/>
      <c r="CV101" s="568"/>
      <c r="CW101" s="568"/>
      <c r="CX101" s="568"/>
      <c r="CY101" s="568"/>
      <c r="CZ101" s="568"/>
      <c r="DA101" s="568"/>
      <c r="DB101" s="568"/>
      <c r="DC101" s="568"/>
      <c r="DD101" s="568"/>
      <c r="DE101" s="568"/>
      <c r="DF101" s="568"/>
      <c r="DG101" s="568"/>
      <c r="DH101" s="568"/>
      <c r="DI101" s="568"/>
      <c r="DJ101" s="568"/>
      <c r="DK101" s="568"/>
      <c r="DL101" s="568"/>
      <c r="DM101" s="568"/>
      <c r="DN101" s="568"/>
      <c r="DO101" s="568"/>
      <c r="DP101" s="568"/>
      <c r="DQ101" s="568"/>
      <c r="DR101" s="568"/>
      <c r="DS101" s="568"/>
      <c r="DT101" s="568"/>
      <c r="DU101" s="568"/>
      <c r="DV101" s="568"/>
      <c r="DW101" s="568"/>
      <c r="DX101" s="568"/>
      <c r="DY101" s="568"/>
      <c r="DZ101" s="568"/>
      <c r="EA101" s="568"/>
      <c r="EB101" s="568"/>
      <c r="EC101" s="568"/>
      <c r="ED101" s="568"/>
      <c r="EE101" s="568"/>
      <c r="EF101" s="568"/>
      <c r="EG101" s="568"/>
      <c r="EH101" s="568"/>
      <c r="EI101" s="568"/>
      <c r="EJ101" s="568"/>
      <c r="EK101" s="568"/>
      <c r="EL101" s="568"/>
      <c r="EM101" s="568"/>
      <c r="EN101" s="568"/>
      <c r="EO101" s="568"/>
      <c r="EP101" s="568"/>
      <c r="EQ101" s="568"/>
      <c r="ER101" s="568"/>
      <c r="ES101" s="568"/>
      <c r="ET101" s="568"/>
      <c r="EU101" s="568"/>
      <c r="EV101" s="568"/>
      <c r="EW101" s="568"/>
      <c r="EX101" s="568"/>
      <c r="EY101" s="568"/>
      <c r="EZ101" s="568"/>
      <c r="FA101" s="568"/>
      <c r="FB101" s="568"/>
      <c r="FC101" s="568"/>
      <c r="FD101" s="568"/>
      <c r="FE101" s="568"/>
      <c r="FF101" s="568"/>
      <c r="FG101" s="568"/>
      <c r="FH101" s="568"/>
      <c r="FI101" s="568"/>
      <c r="FJ101" s="568"/>
      <c r="FK101" s="568"/>
      <c r="FL101" s="568"/>
      <c r="FM101" s="568"/>
      <c r="FN101" s="568"/>
      <c r="FO101" s="568"/>
      <c r="FP101" s="568"/>
      <c r="FQ101" s="568"/>
      <c r="FR101" s="568"/>
      <c r="FS101" s="568"/>
      <c r="FT101" s="568"/>
      <c r="FU101" s="568"/>
      <c r="FV101" s="568"/>
      <c r="FW101" s="568"/>
      <c r="FX101" s="568"/>
      <c r="FY101" s="568"/>
      <c r="FZ101" s="568"/>
      <c r="GA101" s="568"/>
      <c r="GB101" s="568"/>
      <c r="GC101" s="568"/>
      <c r="GD101" s="568"/>
      <c r="GE101" s="568"/>
      <c r="GF101" s="568"/>
      <c r="GG101" s="568"/>
      <c r="GH101" s="568"/>
      <c r="GI101" s="568"/>
      <c r="GJ101" s="568"/>
      <c r="GK101" s="568"/>
      <c r="GL101" s="568"/>
      <c r="GM101" s="568"/>
      <c r="GN101" s="568"/>
      <c r="GO101" s="568"/>
      <c r="GP101" s="568"/>
      <c r="GQ101" s="568"/>
      <c r="GR101" s="568"/>
      <c r="GS101" s="568"/>
      <c r="GT101" s="568"/>
      <c r="GU101" s="568"/>
      <c r="GV101" s="568"/>
      <c r="GW101" s="568"/>
      <c r="GX101" s="568"/>
      <c r="GY101" s="568"/>
      <c r="GZ101" s="568"/>
      <c r="HA101" s="568"/>
      <c r="HB101" s="568"/>
      <c r="HC101" s="568"/>
      <c r="HD101" s="568"/>
      <c r="HE101" s="568"/>
      <c r="HF101" s="568"/>
      <c r="HG101" s="568"/>
      <c r="HH101" s="568"/>
      <c r="HI101" s="568"/>
      <c r="HJ101" s="568"/>
      <c r="HK101" s="568"/>
      <c r="HL101" s="568"/>
      <c r="HM101" s="568"/>
      <c r="HN101" s="568"/>
      <c r="HO101" s="568"/>
      <c r="HP101" s="568"/>
      <c r="HQ101" s="568"/>
      <c r="HR101" s="568"/>
      <c r="HS101" s="568"/>
      <c r="HT101" s="568"/>
    </row>
    <row r="102" spans="1:228" s="569" customFormat="1" ht="45" customHeight="1">
      <c r="A102" s="589" t="s">
        <v>569</v>
      </c>
      <c r="B102" s="652" t="s">
        <v>1442</v>
      </c>
      <c r="C102" s="622" t="s">
        <v>26</v>
      </c>
      <c r="D102" s="624" t="s">
        <v>570</v>
      </c>
      <c r="E102" s="625"/>
      <c r="F102" s="622"/>
      <c r="G102" s="622"/>
      <c r="H102" s="653"/>
      <c r="I102" s="653"/>
      <c r="J102" s="622"/>
      <c r="K102" s="626"/>
      <c r="L102" s="626"/>
      <c r="M102" s="622"/>
      <c r="N102" s="622"/>
      <c r="O102" s="622"/>
      <c r="P102" s="622"/>
      <c r="Q102" s="669"/>
      <c r="R102" s="568"/>
      <c r="S102" s="568"/>
      <c r="T102" s="568"/>
      <c r="U102" s="568"/>
      <c r="V102" s="568"/>
      <c r="W102" s="568"/>
      <c r="X102" s="568"/>
      <c r="Y102" s="568"/>
      <c r="Z102" s="568"/>
      <c r="AA102" s="568"/>
      <c r="AB102" s="568"/>
      <c r="AC102" s="568"/>
      <c r="AD102" s="568"/>
      <c r="AE102" s="568"/>
      <c r="AF102" s="568"/>
      <c r="AG102" s="568"/>
      <c r="AH102" s="568"/>
      <c r="AI102" s="568"/>
      <c r="AJ102" s="568"/>
      <c r="AK102" s="568"/>
      <c r="AL102" s="568"/>
      <c r="AM102" s="568"/>
      <c r="AN102" s="568"/>
      <c r="AO102" s="568"/>
      <c r="AP102" s="568"/>
      <c r="AQ102" s="568"/>
      <c r="AR102" s="568"/>
      <c r="AS102" s="568"/>
      <c r="AT102" s="568"/>
      <c r="AU102" s="568"/>
      <c r="AV102" s="568"/>
      <c r="AW102" s="568"/>
      <c r="AX102" s="568"/>
      <c r="AY102" s="568"/>
      <c r="AZ102" s="568"/>
      <c r="BA102" s="568"/>
      <c r="BB102" s="568"/>
      <c r="BC102" s="568"/>
      <c r="BD102" s="568"/>
      <c r="BE102" s="568"/>
      <c r="BF102" s="568"/>
      <c r="BG102" s="568"/>
      <c r="BH102" s="568"/>
      <c r="BI102" s="568"/>
      <c r="BJ102" s="568"/>
      <c r="BK102" s="568"/>
      <c r="BL102" s="568"/>
      <c r="BM102" s="568"/>
      <c r="BN102" s="568"/>
      <c r="BO102" s="568"/>
      <c r="BP102" s="568"/>
      <c r="BQ102" s="568"/>
      <c r="BR102" s="568"/>
      <c r="BS102" s="568"/>
      <c r="BT102" s="568"/>
      <c r="BU102" s="568"/>
      <c r="BV102" s="568"/>
      <c r="BW102" s="568"/>
      <c r="BX102" s="568"/>
      <c r="BY102" s="568"/>
      <c r="BZ102" s="568"/>
      <c r="CA102" s="568"/>
      <c r="CB102" s="568"/>
      <c r="CC102" s="568"/>
      <c r="CD102" s="568"/>
      <c r="CE102" s="568"/>
      <c r="CF102" s="568"/>
      <c r="CG102" s="568"/>
      <c r="CH102" s="568"/>
      <c r="CI102" s="568"/>
      <c r="CJ102" s="568"/>
      <c r="CK102" s="568"/>
      <c r="CL102" s="568"/>
      <c r="CM102" s="568"/>
      <c r="CN102" s="568"/>
      <c r="CO102" s="568"/>
      <c r="CP102" s="568"/>
      <c r="CQ102" s="568"/>
      <c r="CR102" s="568"/>
      <c r="CS102" s="568"/>
      <c r="CT102" s="568"/>
      <c r="CU102" s="568"/>
      <c r="CV102" s="568"/>
      <c r="CW102" s="568"/>
      <c r="CX102" s="568"/>
      <c r="CY102" s="568"/>
      <c r="CZ102" s="568"/>
      <c r="DA102" s="568"/>
      <c r="DB102" s="568"/>
      <c r="DC102" s="568"/>
      <c r="DD102" s="568"/>
      <c r="DE102" s="568"/>
      <c r="DF102" s="568"/>
      <c r="DG102" s="568"/>
      <c r="DH102" s="568"/>
      <c r="DI102" s="568"/>
      <c r="DJ102" s="568"/>
      <c r="DK102" s="568"/>
      <c r="DL102" s="568"/>
      <c r="DM102" s="568"/>
      <c r="DN102" s="568"/>
      <c r="DO102" s="568"/>
      <c r="DP102" s="568"/>
      <c r="DQ102" s="568"/>
      <c r="DR102" s="568"/>
      <c r="DS102" s="568"/>
      <c r="DT102" s="568"/>
      <c r="DU102" s="568"/>
      <c r="DV102" s="568"/>
      <c r="DW102" s="568"/>
      <c r="DX102" s="568"/>
      <c r="DY102" s="568"/>
      <c r="DZ102" s="568"/>
      <c r="EA102" s="568"/>
      <c r="EB102" s="568"/>
      <c r="EC102" s="568"/>
      <c r="ED102" s="568"/>
      <c r="EE102" s="568"/>
      <c r="EF102" s="568"/>
      <c r="EG102" s="568"/>
      <c r="EH102" s="568"/>
      <c r="EI102" s="568"/>
      <c r="EJ102" s="568"/>
      <c r="EK102" s="568"/>
      <c r="EL102" s="568"/>
      <c r="EM102" s="568"/>
      <c r="EN102" s="568"/>
      <c r="EO102" s="568"/>
      <c r="EP102" s="568"/>
      <c r="EQ102" s="568"/>
      <c r="ER102" s="568"/>
      <c r="ES102" s="568"/>
      <c r="ET102" s="568"/>
      <c r="EU102" s="568"/>
      <c r="EV102" s="568"/>
      <c r="EW102" s="568"/>
      <c r="EX102" s="568"/>
      <c r="EY102" s="568"/>
      <c r="EZ102" s="568"/>
      <c r="FA102" s="568"/>
      <c r="FB102" s="568"/>
      <c r="FC102" s="568"/>
      <c r="FD102" s="568"/>
      <c r="FE102" s="568"/>
      <c r="FF102" s="568"/>
      <c r="FG102" s="568"/>
      <c r="FH102" s="568"/>
      <c r="FI102" s="568"/>
      <c r="FJ102" s="568"/>
      <c r="FK102" s="568"/>
      <c r="FL102" s="568"/>
      <c r="FM102" s="568"/>
      <c r="FN102" s="568"/>
      <c r="FO102" s="568"/>
      <c r="FP102" s="568"/>
      <c r="FQ102" s="568"/>
      <c r="FR102" s="568"/>
      <c r="FS102" s="568"/>
      <c r="FT102" s="568"/>
      <c r="FU102" s="568"/>
      <c r="FV102" s="568"/>
      <c r="FW102" s="568"/>
      <c r="FX102" s="568"/>
      <c r="FY102" s="568"/>
      <c r="FZ102" s="568"/>
      <c r="GA102" s="568"/>
      <c r="GB102" s="568"/>
      <c r="GC102" s="568"/>
      <c r="GD102" s="568"/>
      <c r="GE102" s="568"/>
      <c r="GF102" s="568"/>
      <c r="GG102" s="568"/>
      <c r="GH102" s="568"/>
      <c r="GI102" s="568"/>
      <c r="GJ102" s="568"/>
      <c r="GK102" s="568"/>
      <c r="GL102" s="568"/>
      <c r="GM102" s="568"/>
      <c r="GN102" s="568"/>
      <c r="GO102" s="568"/>
      <c r="GP102" s="568"/>
      <c r="GQ102" s="568"/>
      <c r="GR102" s="568"/>
      <c r="GS102" s="568"/>
      <c r="GT102" s="568"/>
      <c r="GU102" s="568"/>
      <c r="GV102" s="568"/>
      <c r="GW102" s="568"/>
      <c r="GX102" s="568"/>
      <c r="GY102" s="568"/>
      <c r="GZ102" s="568"/>
      <c r="HA102" s="568"/>
      <c r="HB102" s="568"/>
      <c r="HC102" s="568"/>
      <c r="HD102" s="568"/>
      <c r="HE102" s="568"/>
      <c r="HF102" s="568"/>
      <c r="HG102" s="568"/>
      <c r="HH102" s="568"/>
      <c r="HI102" s="568"/>
      <c r="HJ102" s="568"/>
      <c r="HK102" s="568"/>
      <c r="HL102" s="568"/>
      <c r="HM102" s="568"/>
      <c r="HN102" s="568"/>
      <c r="HO102" s="568"/>
      <c r="HP102" s="568"/>
      <c r="HQ102" s="568"/>
      <c r="HR102" s="568"/>
      <c r="HS102" s="568"/>
      <c r="HT102" s="568"/>
    </row>
    <row r="103" spans="1:228" s="569" customFormat="1" ht="45" customHeight="1">
      <c r="A103" s="589" t="s">
        <v>571</v>
      </c>
      <c r="B103" s="652" t="s">
        <v>1443</v>
      </c>
      <c r="C103" s="622" t="s">
        <v>26</v>
      </c>
      <c r="D103" s="624" t="s">
        <v>572</v>
      </c>
      <c r="E103" s="625"/>
      <c r="F103" s="622"/>
      <c r="G103" s="622"/>
      <c r="H103" s="653"/>
      <c r="I103" s="653"/>
      <c r="J103" s="622"/>
      <c r="K103" s="626"/>
      <c r="L103" s="626"/>
      <c r="M103" s="622" t="s">
        <v>18</v>
      </c>
      <c r="N103" s="622" t="s">
        <v>51</v>
      </c>
      <c r="O103" s="622" t="s">
        <v>956</v>
      </c>
      <c r="P103" s="622"/>
      <c r="Q103" s="669"/>
      <c r="R103" s="568"/>
      <c r="S103" s="568"/>
      <c r="T103" s="568"/>
      <c r="U103" s="568"/>
      <c r="V103" s="568"/>
      <c r="W103" s="568"/>
      <c r="X103" s="568"/>
      <c r="Y103" s="568"/>
      <c r="Z103" s="568"/>
      <c r="AA103" s="568"/>
      <c r="AB103" s="568"/>
      <c r="AC103" s="568"/>
      <c r="AD103" s="568"/>
      <c r="AE103" s="568"/>
      <c r="AF103" s="568"/>
      <c r="AG103" s="568"/>
      <c r="AH103" s="568"/>
      <c r="AI103" s="568"/>
      <c r="AJ103" s="568"/>
      <c r="AK103" s="568"/>
      <c r="AL103" s="568"/>
      <c r="AM103" s="568"/>
      <c r="AN103" s="568"/>
      <c r="AO103" s="568"/>
      <c r="AP103" s="568"/>
      <c r="AQ103" s="568"/>
      <c r="AR103" s="568"/>
      <c r="AS103" s="568"/>
      <c r="AT103" s="568"/>
      <c r="AU103" s="568"/>
      <c r="AV103" s="568"/>
      <c r="AW103" s="568"/>
      <c r="AX103" s="568"/>
      <c r="AY103" s="568"/>
      <c r="AZ103" s="568"/>
      <c r="BA103" s="568"/>
      <c r="BB103" s="568"/>
      <c r="BC103" s="568"/>
      <c r="BD103" s="568"/>
      <c r="BE103" s="568"/>
      <c r="BF103" s="568"/>
      <c r="BG103" s="568"/>
      <c r="BH103" s="568"/>
      <c r="BI103" s="568"/>
      <c r="BJ103" s="568"/>
      <c r="BK103" s="568"/>
      <c r="BL103" s="568"/>
      <c r="BM103" s="568"/>
      <c r="BN103" s="568"/>
      <c r="BO103" s="568"/>
      <c r="BP103" s="568"/>
      <c r="BQ103" s="568"/>
      <c r="BR103" s="568"/>
      <c r="BS103" s="568"/>
      <c r="BT103" s="568"/>
      <c r="BU103" s="568"/>
      <c r="BV103" s="568"/>
      <c r="BW103" s="568"/>
      <c r="BX103" s="568"/>
      <c r="BY103" s="568"/>
      <c r="BZ103" s="568"/>
      <c r="CA103" s="568"/>
      <c r="CB103" s="568"/>
      <c r="CC103" s="568"/>
      <c r="CD103" s="568"/>
      <c r="CE103" s="568"/>
      <c r="CF103" s="568"/>
      <c r="CG103" s="568"/>
      <c r="CH103" s="568"/>
      <c r="CI103" s="568"/>
      <c r="CJ103" s="568"/>
      <c r="CK103" s="568"/>
      <c r="CL103" s="568"/>
      <c r="CM103" s="568"/>
      <c r="CN103" s="568"/>
      <c r="CO103" s="568"/>
      <c r="CP103" s="568"/>
      <c r="CQ103" s="568"/>
      <c r="CR103" s="568"/>
      <c r="CS103" s="568"/>
      <c r="CT103" s="568"/>
      <c r="CU103" s="568"/>
      <c r="CV103" s="568"/>
      <c r="CW103" s="568"/>
      <c r="CX103" s="568"/>
      <c r="CY103" s="568"/>
      <c r="CZ103" s="568"/>
      <c r="DA103" s="568"/>
      <c r="DB103" s="568"/>
      <c r="DC103" s="568"/>
      <c r="DD103" s="568"/>
      <c r="DE103" s="568"/>
      <c r="DF103" s="568"/>
      <c r="DG103" s="568"/>
      <c r="DH103" s="568"/>
      <c r="DI103" s="568"/>
      <c r="DJ103" s="568"/>
      <c r="DK103" s="568"/>
      <c r="DL103" s="568"/>
      <c r="DM103" s="568"/>
      <c r="DN103" s="568"/>
      <c r="DO103" s="568"/>
      <c r="DP103" s="568"/>
      <c r="DQ103" s="568"/>
      <c r="DR103" s="568"/>
      <c r="DS103" s="568"/>
      <c r="DT103" s="568"/>
      <c r="DU103" s="568"/>
      <c r="DV103" s="568"/>
      <c r="DW103" s="568"/>
      <c r="DX103" s="568"/>
      <c r="DY103" s="568"/>
      <c r="DZ103" s="568"/>
      <c r="EA103" s="568"/>
      <c r="EB103" s="568"/>
      <c r="EC103" s="568"/>
      <c r="ED103" s="568"/>
      <c r="EE103" s="568"/>
      <c r="EF103" s="568"/>
      <c r="EG103" s="568"/>
      <c r="EH103" s="568"/>
      <c r="EI103" s="568"/>
      <c r="EJ103" s="568"/>
      <c r="EK103" s="568"/>
      <c r="EL103" s="568"/>
      <c r="EM103" s="568"/>
      <c r="EN103" s="568"/>
      <c r="EO103" s="568"/>
      <c r="EP103" s="568"/>
      <c r="EQ103" s="568"/>
      <c r="ER103" s="568"/>
      <c r="ES103" s="568"/>
      <c r="ET103" s="568"/>
      <c r="EU103" s="568"/>
      <c r="EV103" s="568"/>
      <c r="EW103" s="568"/>
      <c r="EX103" s="568"/>
      <c r="EY103" s="568"/>
      <c r="EZ103" s="568"/>
      <c r="FA103" s="568"/>
      <c r="FB103" s="568"/>
      <c r="FC103" s="568"/>
      <c r="FD103" s="568"/>
      <c r="FE103" s="568"/>
      <c r="FF103" s="568"/>
      <c r="FG103" s="568"/>
      <c r="FH103" s="568"/>
      <c r="FI103" s="568"/>
      <c r="FJ103" s="568"/>
      <c r="FK103" s="568"/>
      <c r="FL103" s="568"/>
      <c r="FM103" s="568"/>
      <c r="FN103" s="568"/>
      <c r="FO103" s="568"/>
      <c r="FP103" s="568"/>
      <c r="FQ103" s="568"/>
      <c r="FR103" s="568"/>
      <c r="FS103" s="568"/>
      <c r="FT103" s="568"/>
      <c r="FU103" s="568"/>
      <c r="FV103" s="568"/>
      <c r="FW103" s="568"/>
      <c r="FX103" s="568"/>
      <c r="FY103" s="568"/>
      <c r="FZ103" s="568"/>
      <c r="GA103" s="568"/>
      <c r="GB103" s="568"/>
      <c r="GC103" s="568"/>
      <c r="GD103" s="568"/>
      <c r="GE103" s="568"/>
      <c r="GF103" s="568"/>
      <c r="GG103" s="568"/>
      <c r="GH103" s="568"/>
      <c r="GI103" s="568"/>
      <c r="GJ103" s="568"/>
      <c r="GK103" s="568"/>
      <c r="GL103" s="568"/>
      <c r="GM103" s="568"/>
      <c r="GN103" s="568"/>
      <c r="GO103" s="568"/>
      <c r="GP103" s="568"/>
      <c r="GQ103" s="568"/>
      <c r="GR103" s="568"/>
      <c r="GS103" s="568"/>
      <c r="GT103" s="568"/>
      <c r="GU103" s="568"/>
      <c r="GV103" s="568"/>
      <c r="GW103" s="568"/>
      <c r="GX103" s="568"/>
      <c r="GY103" s="568"/>
      <c r="GZ103" s="568"/>
      <c r="HA103" s="568"/>
      <c r="HB103" s="568"/>
      <c r="HC103" s="568"/>
      <c r="HD103" s="568"/>
      <c r="HE103" s="568"/>
      <c r="HF103" s="568"/>
      <c r="HG103" s="568"/>
      <c r="HH103" s="568"/>
      <c r="HI103" s="568"/>
      <c r="HJ103" s="568"/>
      <c r="HK103" s="568"/>
      <c r="HL103" s="568"/>
      <c r="HM103" s="568"/>
      <c r="HN103" s="568"/>
      <c r="HO103" s="568"/>
      <c r="HP103" s="568"/>
      <c r="HQ103" s="568"/>
      <c r="HR103" s="568"/>
      <c r="HS103" s="568"/>
      <c r="HT103" s="568"/>
    </row>
    <row r="104" spans="1:228" s="569" customFormat="1" ht="45" customHeight="1">
      <c r="A104" s="589" t="s">
        <v>573</v>
      </c>
      <c r="B104" s="652" t="s">
        <v>1444</v>
      </c>
      <c r="C104" s="622" t="s">
        <v>26</v>
      </c>
      <c r="D104" s="624" t="s">
        <v>574</v>
      </c>
      <c r="E104" s="625"/>
      <c r="F104" s="622"/>
      <c r="G104" s="622"/>
      <c r="H104" s="653"/>
      <c r="I104" s="653"/>
      <c r="J104" s="622"/>
      <c r="K104" s="626"/>
      <c r="L104" s="626"/>
      <c r="M104" s="622" t="s">
        <v>18</v>
      </c>
      <c r="N104" s="622" t="s">
        <v>51</v>
      </c>
      <c r="O104" s="622" t="s">
        <v>956</v>
      </c>
      <c r="P104" s="622"/>
      <c r="Q104" s="669"/>
      <c r="R104" s="568"/>
      <c r="S104" s="568"/>
      <c r="T104" s="568"/>
      <c r="U104" s="568"/>
      <c r="V104" s="568"/>
      <c r="W104" s="568"/>
      <c r="X104" s="568"/>
      <c r="Y104" s="568"/>
      <c r="Z104" s="568"/>
      <c r="AA104" s="568"/>
      <c r="AB104" s="568"/>
      <c r="AC104" s="568"/>
      <c r="AD104" s="568"/>
      <c r="AE104" s="568"/>
      <c r="AF104" s="568"/>
      <c r="AG104" s="568"/>
      <c r="AH104" s="568"/>
      <c r="AI104" s="568"/>
      <c r="AJ104" s="568"/>
      <c r="AK104" s="568"/>
      <c r="AL104" s="568"/>
      <c r="AM104" s="568"/>
      <c r="AN104" s="568"/>
      <c r="AO104" s="568"/>
      <c r="AP104" s="568"/>
      <c r="AQ104" s="568"/>
      <c r="AR104" s="568"/>
      <c r="AS104" s="568"/>
      <c r="AT104" s="568"/>
      <c r="AU104" s="568"/>
      <c r="AV104" s="568"/>
      <c r="AW104" s="568"/>
      <c r="AX104" s="568"/>
      <c r="AY104" s="568"/>
      <c r="AZ104" s="568"/>
      <c r="BA104" s="568"/>
      <c r="BB104" s="568"/>
      <c r="BC104" s="568"/>
      <c r="BD104" s="568"/>
      <c r="BE104" s="568"/>
      <c r="BF104" s="568"/>
      <c r="BG104" s="568"/>
      <c r="BH104" s="568"/>
      <c r="BI104" s="568"/>
      <c r="BJ104" s="568"/>
      <c r="BK104" s="568"/>
      <c r="BL104" s="568"/>
      <c r="BM104" s="568"/>
      <c r="BN104" s="568"/>
      <c r="BO104" s="568"/>
      <c r="BP104" s="568"/>
      <c r="BQ104" s="568"/>
      <c r="BR104" s="568"/>
      <c r="BS104" s="568"/>
      <c r="BT104" s="568"/>
      <c r="BU104" s="568"/>
      <c r="BV104" s="568"/>
      <c r="BW104" s="568"/>
      <c r="BX104" s="568"/>
      <c r="BY104" s="568"/>
      <c r="BZ104" s="568"/>
      <c r="CA104" s="568"/>
      <c r="CB104" s="568"/>
      <c r="CC104" s="568"/>
      <c r="CD104" s="568"/>
      <c r="CE104" s="568"/>
      <c r="CF104" s="568"/>
      <c r="CG104" s="568"/>
      <c r="CH104" s="568"/>
      <c r="CI104" s="568"/>
      <c r="CJ104" s="568"/>
      <c r="CK104" s="568"/>
      <c r="CL104" s="568"/>
      <c r="CM104" s="568"/>
      <c r="CN104" s="568"/>
      <c r="CO104" s="568"/>
      <c r="CP104" s="568"/>
      <c r="CQ104" s="568"/>
      <c r="CR104" s="568"/>
      <c r="CS104" s="568"/>
      <c r="CT104" s="568"/>
      <c r="CU104" s="568"/>
      <c r="CV104" s="568"/>
      <c r="CW104" s="568"/>
      <c r="CX104" s="568"/>
      <c r="CY104" s="568"/>
      <c r="CZ104" s="568"/>
      <c r="DA104" s="568"/>
      <c r="DB104" s="568"/>
      <c r="DC104" s="568"/>
      <c r="DD104" s="568"/>
      <c r="DE104" s="568"/>
      <c r="DF104" s="568"/>
      <c r="DG104" s="568"/>
      <c r="DH104" s="568"/>
      <c r="DI104" s="568"/>
      <c r="DJ104" s="568"/>
      <c r="DK104" s="568"/>
      <c r="DL104" s="568"/>
      <c r="DM104" s="568"/>
      <c r="DN104" s="568"/>
      <c r="DO104" s="568"/>
      <c r="DP104" s="568"/>
      <c r="DQ104" s="568"/>
      <c r="DR104" s="568"/>
      <c r="DS104" s="568"/>
      <c r="DT104" s="568"/>
      <c r="DU104" s="568"/>
      <c r="DV104" s="568"/>
      <c r="DW104" s="568"/>
      <c r="DX104" s="568"/>
      <c r="DY104" s="568"/>
      <c r="DZ104" s="568"/>
      <c r="EA104" s="568"/>
      <c r="EB104" s="568"/>
      <c r="EC104" s="568"/>
      <c r="ED104" s="568"/>
      <c r="EE104" s="568"/>
      <c r="EF104" s="568"/>
      <c r="EG104" s="568"/>
      <c r="EH104" s="568"/>
      <c r="EI104" s="568"/>
      <c r="EJ104" s="568"/>
      <c r="EK104" s="568"/>
      <c r="EL104" s="568"/>
      <c r="EM104" s="568"/>
      <c r="EN104" s="568"/>
      <c r="EO104" s="568"/>
      <c r="EP104" s="568"/>
      <c r="EQ104" s="568"/>
      <c r="ER104" s="568"/>
      <c r="ES104" s="568"/>
      <c r="ET104" s="568"/>
      <c r="EU104" s="568"/>
      <c r="EV104" s="568"/>
      <c r="EW104" s="568"/>
      <c r="EX104" s="568"/>
      <c r="EY104" s="568"/>
      <c r="EZ104" s="568"/>
      <c r="FA104" s="568"/>
      <c r="FB104" s="568"/>
      <c r="FC104" s="568"/>
      <c r="FD104" s="568"/>
      <c r="FE104" s="568"/>
      <c r="FF104" s="568"/>
      <c r="FG104" s="568"/>
      <c r="FH104" s="568"/>
      <c r="FI104" s="568"/>
      <c r="FJ104" s="568"/>
      <c r="FK104" s="568"/>
      <c r="FL104" s="568"/>
      <c r="FM104" s="568"/>
      <c r="FN104" s="568"/>
      <c r="FO104" s="568"/>
      <c r="FP104" s="568"/>
      <c r="FQ104" s="568"/>
      <c r="FR104" s="568"/>
      <c r="FS104" s="568"/>
      <c r="FT104" s="568"/>
      <c r="FU104" s="568"/>
      <c r="FV104" s="568"/>
      <c r="FW104" s="568"/>
      <c r="FX104" s="568"/>
      <c r="FY104" s="568"/>
      <c r="FZ104" s="568"/>
      <c r="GA104" s="568"/>
      <c r="GB104" s="568"/>
      <c r="GC104" s="568"/>
      <c r="GD104" s="568"/>
      <c r="GE104" s="568"/>
      <c r="GF104" s="568"/>
      <c r="GG104" s="568"/>
      <c r="GH104" s="568"/>
      <c r="GI104" s="568"/>
      <c r="GJ104" s="568"/>
      <c r="GK104" s="568"/>
      <c r="GL104" s="568"/>
      <c r="GM104" s="568"/>
      <c r="GN104" s="568"/>
      <c r="GO104" s="568"/>
      <c r="GP104" s="568"/>
      <c r="GQ104" s="568"/>
      <c r="GR104" s="568"/>
      <c r="GS104" s="568"/>
      <c r="GT104" s="568"/>
      <c r="GU104" s="568"/>
      <c r="GV104" s="568"/>
      <c r="GW104" s="568"/>
      <c r="GX104" s="568"/>
      <c r="GY104" s="568"/>
      <c r="GZ104" s="568"/>
      <c r="HA104" s="568"/>
      <c r="HB104" s="568"/>
      <c r="HC104" s="568"/>
      <c r="HD104" s="568"/>
      <c r="HE104" s="568"/>
      <c r="HF104" s="568"/>
      <c r="HG104" s="568"/>
      <c r="HH104" s="568"/>
      <c r="HI104" s="568"/>
      <c r="HJ104" s="568"/>
      <c r="HK104" s="568"/>
      <c r="HL104" s="568"/>
      <c r="HM104" s="568"/>
      <c r="HN104" s="568"/>
      <c r="HO104" s="568"/>
      <c r="HP104" s="568"/>
      <c r="HQ104" s="568"/>
      <c r="HR104" s="568"/>
      <c r="HS104" s="568"/>
      <c r="HT104" s="568"/>
    </row>
    <row r="105" spans="1:228" s="569" customFormat="1" ht="45" customHeight="1">
      <c r="A105" s="589" t="s">
        <v>575</v>
      </c>
      <c r="B105" s="652" t="s">
        <v>1445</v>
      </c>
      <c r="C105" s="622" t="s">
        <v>26</v>
      </c>
      <c r="D105" s="624" t="s">
        <v>576</v>
      </c>
      <c r="E105" s="625"/>
      <c r="F105" s="622"/>
      <c r="G105" s="622"/>
      <c r="H105" s="653"/>
      <c r="I105" s="653"/>
      <c r="J105" s="622"/>
      <c r="K105" s="626"/>
      <c r="L105" s="626"/>
      <c r="M105" s="622" t="s">
        <v>18</v>
      </c>
      <c r="N105" s="622" t="s">
        <v>51</v>
      </c>
      <c r="O105" s="622" t="s">
        <v>956</v>
      </c>
      <c r="P105" s="622"/>
      <c r="Q105" s="669"/>
      <c r="R105" s="568"/>
      <c r="S105" s="568"/>
      <c r="T105" s="568"/>
      <c r="U105" s="568"/>
      <c r="V105" s="568"/>
      <c r="W105" s="568"/>
      <c r="X105" s="568"/>
      <c r="Y105" s="568"/>
      <c r="Z105" s="568"/>
      <c r="AA105" s="568"/>
      <c r="AB105" s="568"/>
      <c r="AC105" s="568"/>
      <c r="AD105" s="568"/>
      <c r="AE105" s="568"/>
      <c r="AF105" s="568"/>
      <c r="AG105" s="568"/>
      <c r="AH105" s="568"/>
      <c r="AI105" s="568"/>
      <c r="AJ105" s="568"/>
      <c r="AK105" s="568"/>
      <c r="AL105" s="568"/>
      <c r="AM105" s="568"/>
      <c r="AN105" s="568"/>
      <c r="AO105" s="568"/>
      <c r="AP105" s="568"/>
      <c r="AQ105" s="568"/>
      <c r="AR105" s="568"/>
      <c r="AS105" s="568"/>
      <c r="AT105" s="568"/>
      <c r="AU105" s="568"/>
      <c r="AV105" s="568"/>
      <c r="AW105" s="568"/>
      <c r="AX105" s="568"/>
      <c r="AY105" s="568"/>
      <c r="AZ105" s="568"/>
      <c r="BA105" s="568"/>
      <c r="BB105" s="568"/>
      <c r="BC105" s="568"/>
      <c r="BD105" s="568"/>
      <c r="BE105" s="568"/>
      <c r="BF105" s="568"/>
      <c r="BG105" s="568"/>
      <c r="BH105" s="568"/>
      <c r="BI105" s="568"/>
      <c r="BJ105" s="568"/>
      <c r="BK105" s="568"/>
      <c r="BL105" s="568"/>
      <c r="BM105" s="568"/>
      <c r="BN105" s="568"/>
      <c r="BO105" s="568"/>
      <c r="BP105" s="568"/>
      <c r="BQ105" s="568"/>
      <c r="BR105" s="568"/>
      <c r="BS105" s="568"/>
      <c r="BT105" s="568"/>
      <c r="BU105" s="568"/>
      <c r="BV105" s="568"/>
      <c r="BW105" s="568"/>
      <c r="BX105" s="568"/>
      <c r="BY105" s="568"/>
      <c r="BZ105" s="568"/>
      <c r="CA105" s="568"/>
      <c r="CB105" s="568"/>
      <c r="CC105" s="568"/>
      <c r="CD105" s="568"/>
      <c r="CE105" s="568"/>
      <c r="CF105" s="568"/>
      <c r="CG105" s="568"/>
      <c r="CH105" s="568"/>
      <c r="CI105" s="568"/>
      <c r="CJ105" s="568"/>
      <c r="CK105" s="568"/>
      <c r="CL105" s="568"/>
      <c r="CM105" s="568"/>
      <c r="CN105" s="568"/>
      <c r="CO105" s="568"/>
      <c r="CP105" s="568"/>
      <c r="CQ105" s="568"/>
      <c r="CR105" s="568"/>
      <c r="CS105" s="568"/>
      <c r="CT105" s="568"/>
      <c r="CU105" s="568"/>
      <c r="CV105" s="568"/>
      <c r="CW105" s="568"/>
      <c r="CX105" s="568"/>
      <c r="CY105" s="568"/>
      <c r="CZ105" s="568"/>
      <c r="DA105" s="568"/>
      <c r="DB105" s="568"/>
      <c r="DC105" s="568"/>
      <c r="DD105" s="568"/>
      <c r="DE105" s="568"/>
      <c r="DF105" s="568"/>
      <c r="DG105" s="568"/>
      <c r="DH105" s="568"/>
      <c r="DI105" s="568"/>
      <c r="DJ105" s="568"/>
      <c r="DK105" s="568"/>
      <c r="DL105" s="568"/>
      <c r="DM105" s="568"/>
      <c r="DN105" s="568"/>
      <c r="DO105" s="568"/>
      <c r="DP105" s="568"/>
      <c r="DQ105" s="568"/>
      <c r="DR105" s="568"/>
      <c r="DS105" s="568"/>
      <c r="DT105" s="568"/>
      <c r="DU105" s="568"/>
      <c r="DV105" s="568"/>
      <c r="DW105" s="568"/>
      <c r="DX105" s="568"/>
      <c r="DY105" s="568"/>
      <c r="DZ105" s="568"/>
      <c r="EA105" s="568"/>
      <c r="EB105" s="568"/>
      <c r="EC105" s="568"/>
      <c r="ED105" s="568"/>
      <c r="EE105" s="568"/>
      <c r="EF105" s="568"/>
      <c r="EG105" s="568"/>
      <c r="EH105" s="568"/>
      <c r="EI105" s="568"/>
      <c r="EJ105" s="568"/>
      <c r="EK105" s="568"/>
      <c r="EL105" s="568"/>
      <c r="EM105" s="568"/>
      <c r="EN105" s="568"/>
      <c r="EO105" s="568"/>
      <c r="EP105" s="568"/>
      <c r="EQ105" s="568"/>
      <c r="ER105" s="568"/>
      <c r="ES105" s="568"/>
      <c r="ET105" s="568"/>
      <c r="EU105" s="568"/>
      <c r="EV105" s="568"/>
      <c r="EW105" s="568"/>
      <c r="EX105" s="568"/>
      <c r="EY105" s="568"/>
      <c r="EZ105" s="568"/>
      <c r="FA105" s="568"/>
      <c r="FB105" s="568"/>
      <c r="FC105" s="568"/>
      <c r="FD105" s="568"/>
      <c r="FE105" s="568"/>
      <c r="FF105" s="568"/>
      <c r="FG105" s="568"/>
      <c r="FH105" s="568"/>
      <c r="FI105" s="568"/>
      <c r="FJ105" s="568"/>
      <c r="FK105" s="568"/>
      <c r="FL105" s="568"/>
      <c r="FM105" s="568"/>
      <c r="FN105" s="568"/>
      <c r="FO105" s="568"/>
      <c r="FP105" s="568"/>
      <c r="FQ105" s="568"/>
      <c r="FR105" s="568"/>
      <c r="FS105" s="568"/>
      <c r="FT105" s="568"/>
      <c r="FU105" s="568"/>
      <c r="FV105" s="568"/>
      <c r="FW105" s="568"/>
      <c r="FX105" s="568"/>
      <c r="FY105" s="568"/>
      <c r="FZ105" s="568"/>
      <c r="GA105" s="568"/>
      <c r="GB105" s="568"/>
      <c r="GC105" s="568"/>
      <c r="GD105" s="568"/>
      <c r="GE105" s="568"/>
      <c r="GF105" s="568"/>
      <c r="GG105" s="568"/>
      <c r="GH105" s="568"/>
      <c r="GI105" s="568"/>
      <c r="GJ105" s="568"/>
      <c r="GK105" s="568"/>
      <c r="GL105" s="568"/>
      <c r="GM105" s="568"/>
      <c r="GN105" s="568"/>
      <c r="GO105" s="568"/>
      <c r="GP105" s="568"/>
      <c r="GQ105" s="568"/>
      <c r="GR105" s="568"/>
      <c r="GS105" s="568"/>
      <c r="GT105" s="568"/>
      <c r="GU105" s="568"/>
      <c r="GV105" s="568"/>
      <c r="GW105" s="568"/>
      <c r="GX105" s="568"/>
      <c r="GY105" s="568"/>
      <c r="GZ105" s="568"/>
      <c r="HA105" s="568"/>
      <c r="HB105" s="568"/>
      <c r="HC105" s="568"/>
      <c r="HD105" s="568"/>
      <c r="HE105" s="568"/>
      <c r="HF105" s="568"/>
      <c r="HG105" s="568"/>
      <c r="HH105" s="568"/>
      <c r="HI105" s="568"/>
      <c r="HJ105" s="568"/>
      <c r="HK105" s="568"/>
      <c r="HL105" s="568"/>
      <c r="HM105" s="568"/>
      <c r="HN105" s="568"/>
      <c r="HO105" s="568"/>
      <c r="HP105" s="568"/>
      <c r="HQ105" s="568"/>
      <c r="HR105" s="568"/>
      <c r="HS105" s="568"/>
      <c r="HT105" s="568"/>
    </row>
    <row r="106" spans="1:228" s="569" customFormat="1" ht="45" customHeight="1">
      <c r="A106" s="589" t="s">
        <v>577</v>
      </c>
      <c r="B106" s="652" t="s">
        <v>1446</v>
      </c>
      <c r="C106" s="622" t="s">
        <v>26</v>
      </c>
      <c r="D106" s="624" t="s">
        <v>578</v>
      </c>
      <c r="E106" s="625"/>
      <c r="F106" s="622"/>
      <c r="G106" s="622"/>
      <c r="H106" s="653"/>
      <c r="I106" s="653"/>
      <c r="J106" s="622"/>
      <c r="K106" s="626"/>
      <c r="L106" s="626"/>
      <c r="M106" s="622" t="s">
        <v>18</v>
      </c>
      <c r="N106" s="622" t="s">
        <v>57</v>
      </c>
      <c r="O106" s="622" t="s">
        <v>1545</v>
      </c>
      <c r="P106" s="622"/>
      <c r="Q106" s="669"/>
      <c r="R106" s="568"/>
      <c r="S106" s="568"/>
      <c r="T106" s="568"/>
      <c r="U106" s="568"/>
      <c r="V106" s="568"/>
      <c r="W106" s="568"/>
      <c r="X106" s="568"/>
      <c r="Y106" s="568"/>
      <c r="Z106" s="568"/>
      <c r="AA106" s="568"/>
      <c r="AB106" s="568"/>
      <c r="AC106" s="568"/>
      <c r="AD106" s="568"/>
      <c r="AE106" s="568"/>
      <c r="AF106" s="568"/>
      <c r="AG106" s="568"/>
      <c r="AH106" s="568"/>
      <c r="AI106" s="568"/>
      <c r="AJ106" s="568"/>
      <c r="AK106" s="568"/>
      <c r="AL106" s="568"/>
      <c r="AM106" s="568"/>
      <c r="AN106" s="568"/>
      <c r="AO106" s="568"/>
      <c r="AP106" s="568"/>
      <c r="AQ106" s="568"/>
      <c r="AR106" s="568"/>
      <c r="AS106" s="568"/>
      <c r="AT106" s="568"/>
      <c r="AU106" s="568"/>
      <c r="AV106" s="568"/>
      <c r="AW106" s="568"/>
      <c r="AX106" s="568"/>
      <c r="AY106" s="568"/>
      <c r="AZ106" s="568"/>
      <c r="BA106" s="568"/>
      <c r="BB106" s="568"/>
      <c r="BC106" s="568"/>
      <c r="BD106" s="568"/>
      <c r="BE106" s="568"/>
      <c r="BF106" s="568"/>
      <c r="BG106" s="568"/>
      <c r="BH106" s="568"/>
      <c r="BI106" s="568"/>
      <c r="BJ106" s="568"/>
      <c r="BK106" s="568"/>
      <c r="BL106" s="568"/>
      <c r="BM106" s="568"/>
      <c r="BN106" s="568"/>
      <c r="BO106" s="568"/>
      <c r="BP106" s="568"/>
      <c r="BQ106" s="568"/>
      <c r="BR106" s="568"/>
      <c r="BS106" s="568"/>
      <c r="BT106" s="568"/>
      <c r="BU106" s="568"/>
      <c r="BV106" s="568"/>
      <c r="BW106" s="568"/>
      <c r="BX106" s="568"/>
      <c r="BY106" s="568"/>
      <c r="BZ106" s="568"/>
      <c r="CA106" s="568"/>
      <c r="CB106" s="568"/>
      <c r="CC106" s="568"/>
      <c r="CD106" s="568"/>
      <c r="CE106" s="568"/>
      <c r="CF106" s="568"/>
      <c r="CG106" s="568"/>
      <c r="CH106" s="568"/>
      <c r="CI106" s="568"/>
      <c r="CJ106" s="568"/>
      <c r="CK106" s="568"/>
      <c r="CL106" s="568"/>
      <c r="CM106" s="568"/>
      <c r="CN106" s="568"/>
      <c r="CO106" s="568"/>
      <c r="CP106" s="568"/>
      <c r="CQ106" s="568"/>
      <c r="CR106" s="568"/>
      <c r="CS106" s="568"/>
      <c r="CT106" s="568"/>
      <c r="CU106" s="568"/>
      <c r="CV106" s="568"/>
      <c r="CW106" s="568"/>
      <c r="CX106" s="568"/>
      <c r="CY106" s="568"/>
      <c r="CZ106" s="568"/>
      <c r="DA106" s="568"/>
      <c r="DB106" s="568"/>
      <c r="DC106" s="568"/>
      <c r="DD106" s="568"/>
      <c r="DE106" s="568"/>
      <c r="DF106" s="568"/>
      <c r="DG106" s="568"/>
      <c r="DH106" s="568"/>
      <c r="DI106" s="568"/>
      <c r="DJ106" s="568"/>
      <c r="DK106" s="568"/>
      <c r="DL106" s="568"/>
      <c r="DM106" s="568"/>
      <c r="DN106" s="568"/>
      <c r="DO106" s="568"/>
      <c r="DP106" s="568"/>
      <c r="DQ106" s="568"/>
      <c r="DR106" s="568"/>
      <c r="DS106" s="568"/>
      <c r="DT106" s="568"/>
      <c r="DU106" s="568"/>
      <c r="DV106" s="568"/>
      <c r="DW106" s="568"/>
      <c r="DX106" s="568"/>
      <c r="DY106" s="568"/>
      <c r="DZ106" s="568"/>
      <c r="EA106" s="568"/>
      <c r="EB106" s="568"/>
      <c r="EC106" s="568"/>
      <c r="ED106" s="568"/>
      <c r="EE106" s="568"/>
      <c r="EF106" s="568"/>
      <c r="EG106" s="568"/>
      <c r="EH106" s="568"/>
      <c r="EI106" s="568"/>
      <c r="EJ106" s="568"/>
      <c r="EK106" s="568"/>
      <c r="EL106" s="568"/>
      <c r="EM106" s="568"/>
      <c r="EN106" s="568"/>
      <c r="EO106" s="568"/>
      <c r="EP106" s="568"/>
      <c r="EQ106" s="568"/>
      <c r="ER106" s="568"/>
      <c r="ES106" s="568"/>
      <c r="ET106" s="568"/>
      <c r="EU106" s="568"/>
      <c r="EV106" s="568"/>
      <c r="EW106" s="568"/>
      <c r="EX106" s="568"/>
      <c r="EY106" s="568"/>
      <c r="EZ106" s="568"/>
      <c r="FA106" s="568"/>
      <c r="FB106" s="568"/>
      <c r="FC106" s="568"/>
      <c r="FD106" s="568"/>
      <c r="FE106" s="568"/>
      <c r="FF106" s="568"/>
      <c r="FG106" s="568"/>
      <c r="FH106" s="568"/>
      <c r="FI106" s="568"/>
      <c r="FJ106" s="568"/>
      <c r="FK106" s="568"/>
      <c r="FL106" s="568"/>
      <c r="FM106" s="568"/>
      <c r="FN106" s="568"/>
      <c r="FO106" s="568"/>
      <c r="FP106" s="568"/>
      <c r="FQ106" s="568"/>
      <c r="FR106" s="568"/>
      <c r="FS106" s="568"/>
      <c r="FT106" s="568"/>
      <c r="FU106" s="568"/>
      <c r="FV106" s="568"/>
      <c r="FW106" s="568"/>
      <c r="FX106" s="568"/>
      <c r="FY106" s="568"/>
      <c r="FZ106" s="568"/>
      <c r="GA106" s="568"/>
      <c r="GB106" s="568"/>
      <c r="GC106" s="568"/>
      <c r="GD106" s="568"/>
      <c r="GE106" s="568"/>
      <c r="GF106" s="568"/>
      <c r="GG106" s="568"/>
      <c r="GH106" s="568"/>
      <c r="GI106" s="568"/>
      <c r="GJ106" s="568"/>
      <c r="GK106" s="568"/>
      <c r="GL106" s="568"/>
      <c r="GM106" s="568"/>
      <c r="GN106" s="568"/>
      <c r="GO106" s="568"/>
      <c r="GP106" s="568"/>
      <c r="GQ106" s="568"/>
      <c r="GR106" s="568"/>
      <c r="GS106" s="568"/>
      <c r="GT106" s="568"/>
      <c r="GU106" s="568"/>
      <c r="GV106" s="568"/>
      <c r="GW106" s="568"/>
      <c r="GX106" s="568"/>
      <c r="GY106" s="568"/>
      <c r="GZ106" s="568"/>
      <c r="HA106" s="568"/>
      <c r="HB106" s="568"/>
      <c r="HC106" s="568"/>
      <c r="HD106" s="568"/>
      <c r="HE106" s="568"/>
      <c r="HF106" s="568"/>
      <c r="HG106" s="568"/>
      <c r="HH106" s="568"/>
      <c r="HI106" s="568"/>
      <c r="HJ106" s="568"/>
      <c r="HK106" s="568"/>
      <c r="HL106" s="568"/>
      <c r="HM106" s="568"/>
      <c r="HN106" s="568"/>
      <c r="HO106" s="568"/>
      <c r="HP106" s="568"/>
      <c r="HQ106" s="568"/>
      <c r="HR106" s="568"/>
      <c r="HS106" s="568"/>
      <c r="HT106" s="568"/>
    </row>
    <row r="107" spans="1:228" s="569" customFormat="1" ht="45" customHeight="1">
      <c r="A107" s="589" t="s">
        <v>579</v>
      </c>
      <c r="B107" s="652" t="s">
        <v>1447</v>
      </c>
      <c r="C107" s="622" t="s">
        <v>26</v>
      </c>
      <c r="D107" s="624" t="s">
        <v>581</v>
      </c>
      <c r="E107" s="625"/>
      <c r="F107" s="622"/>
      <c r="G107" s="622"/>
      <c r="H107" s="653"/>
      <c r="I107" s="653"/>
      <c r="J107" s="622"/>
      <c r="K107" s="626"/>
      <c r="L107" s="626"/>
      <c r="M107" s="622"/>
      <c r="N107" s="622"/>
      <c r="O107" s="622"/>
      <c r="P107" s="622"/>
      <c r="Q107" s="669"/>
      <c r="R107" s="568"/>
      <c r="S107" s="568"/>
      <c r="T107" s="568"/>
      <c r="U107" s="568"/>
      <c r="V107" s="568"/>
      <c r="W107" s="568"/>
      <c r="X107" s="568"/>
      <c r="Y107" s="568"/>
      <c r="Z107" s="568"/>
      <c r="AA107" s="568"/>
      <c r="AB107" s="568"/>
      <c r="AC107" s="568"/>
      <c r="AD107" s="568"/>
      <c r="AE107" s="568"/>
      <c r="AF107" s="568"/>
      <c r="AG107" s="568"/>
      <c r="AH107" s="568"/>
      <c r="AI107" s="568"/>
      <c r="AJ107" s="568"/>
      <c r="AK107" s="568"/>
      <c r="AL107" s="568"/>
      <c r="AM107" s="568"/>
      <c r="AN107" s="568"/>
      <c r="AO107" s="568"/>
      <c r="AP107" s="568"/>
      <c r="AQ107" s="568"/>
      <c r="AR107" s="568"/>
      <c r="AS107" s="568"/>
      <c r="AT107" s="568"/>
      <c r="AU107" s="568"/>
      <c r="AV107" s="568"/>
      <c r="AW107" s="568"/>
      <c r="AX107" s="568"/>
      <c r="AY107" s="568"/>
      <c r="AZ107" s="568"/>
      <c r="BA107" s="568"/>
      <c r="BB107" s="568"/>
      <c r="BC107" s="568"/>
      <c r="BD107" s="568"/>
      <c r="BE107" s="568"/>
      <c r="BF107" s="568"/>
      <c r="BG107" s="568"/>
      <c r="BH107" s="568"/>
      <c r="BI107" s="568"/>
      <c r="BJ107" s="568"/>
      <c r="BK107" s="568"/>
      <c r="BL107" s="568"/>
      <c r="BM107" s="568"/>
      <c r="BN107" s="568"/>
      <c r="BO107" s="568"/>
      <c r="BP107" s="568"/>
      <c r="BQ107" s="568"/>
      <c r="BR107" s="568"/>
      <c r="BS107" s="568"/>
      <c r="BT107" s="568"/>
      <c r="BU107" s="568"/>
      <c r="BV107" s="568"/>
      <c r="BW107" s="568"/>
      <c r="BX107" s="568"/>
      <c r="BY107" s="568"/>
      <c r="BZ107" s="568"/>
      <c r="CA107" s="568"/>
      <c r="CB107" s="568"/>
      <c r="CC107" s="568"/>
      <c r="CD107" s="568"/>
      <c r="CE107" s="568"/>
      <c r="CF107" s="568"/>
      <c r="CG107" s="568"/>
      <c r="CH107" s="568"/>
      <c r="CI107" s="568"/>
      <c r="CJ107" s="568"/>
      <c r="CK107" s="568"/>
      <c r="CL107" s="568"/>
      <c r="CM107" s="568"/>
      <c r="CN107" s="568"/>
      <c r="CO107" s="568"/>
      <c r="CP107" s="568"/>
      <c r="CQ107" s="568"/>
      <c r="CR107" s="568"/>
      <c r="CS107" s="568"/>
      <c r="CT107" s="568"/>
      <c r="CU107" s="568"/>
      <c r="CV107" s="568"/>
      <c r="CW107" s="568"/>
      <c r="CX107" s="568"/>
      <c r="CY107" s="568"/>
      <c r="CZ107" s="568"/>
      <c r="DA107" s="568"/>
      <c r="DB107" s="568"/>
      <c r="DC107" s="568"/>
      <c r="DD107" s="568"/>
      <c r="DE107" s="568"/>
      <c r="DF107" s="568"/>
      <c r="DG107" s="568"/>
      <c r="DH107" s="568"/>
      <c r="DI107" s="568"/>
      <c r="DJ107" s="568"/>
      <c r="DK107" s="568"/>
      <c r="DL107" s="568"/>
      <c r="DM107" s="568"/>
      <c r="DN107" s="568"/>
      <c r="DO107" s="568"/>
      <c r="DP107" s="568"/>
      <c r="DQ107" s="568"/>
      <c r="DR107" s="568"/>
      <c r="DS107" s="568"/>
      <c r="DT107" s="568"/>
      <c r="DU107" s="568"/>
      <c r="DV107" s="568"/>
      <c r="DW107" s="568"/>
      <c r="DX107" s="568"/>
      <c r="DY107" s="568"/>
      <c r="DZ107" s="568"/>
      <c r="EA107" s="568"/>
      <c r="EB107" s="568"/>
      <c r="EC107" s="568"/>
      <c r="ED107" s="568"/>
      <c r="EE107" s="568"/>
      <c r="EF107" s="568"/>
      <c r="EG107" s="568"/>
      <c r="EH107" s="568"/>
      <c r="EI107" s="568"/>
      <c r="EJ107" s="568"/>
      <c r="EK107" s="568"/>
      <c r="EL107" s="568"/>
      <c r="EM107" s="568"/>
      <c r="EN107" s="568"/>
      <c r="EO107" s="568"/>
      <c r="EP107" s="568"/>
      <c r="EQ107" s="568"/>
      <c r="ER107" s="568"/>
      <c r="ES107" s="568"/>
      <c r="ET107" s="568"/>
      <c r="EU107" s="568"/>
      <c r="EV107" s="568"/>
      <c r="EW107" s="568"/>
      <c r="EX107" s="568"/>
      <c r="EY107" s="568"/>
      <c r="EZ107" s="568"/>
      <c r="FA107" s="568"/>
      <c r="FB107" s="568"/>
      <c r="FC107" s="568"/>
      <c r="FD107" s="568"/>
      <c r="FE107" s="568"/>
      <c r="FF107" s="568"/>
      <c r="FG107" s="568"/>
      <c r="FH107" s="568"/>
      <c r="FI107" s="568"/>
      <c r="FJ107" s="568"/>
      <c r="FK107" s="568"/>
      <c r="FL107" s="568"/>
      <c r="FM107" s="568"/>
      <c r="FN107" s="568"/>
      <c r="FO107" s="568"/>
      <c r="FP107" s="568"/>
      <c r="FQ107" s="568"/>
      <c r="FR107" s="568"/>
      <c r="FS107" s="568"/>
      <c r="FT107" s="568"/>
      <c r="FU107" s="568"/>
      <c r="FV107" s="568"/>
      <c r="FW107" s="568"/>
      <c r="FX107" s="568"/>
      <c r="FY107" s="568"/>
      <c r="FZ107" s="568"/>
      <c r="GA107" s="568"/>
      <c r="GB107" s="568"/>
      <c r="GC107" s="568"/>
      <c r="GD107" s="568"/>
      <c r="GE107" s="568"/>
      <c r="GF107" s="568"/>
      <c r="GG107" s="568"/>
      <c r="GH107" s="568"/>
      <c r="GI107" s="568"/>
      <c r="GJ107" s="568"/>
      <c r="GK107" s="568"/>
      <c r="GL107" s="568"/>
      <c r="GM107" s="568"/>
      <c r="GN107" s="568"/>
      <c r="GO107" s="568"/>
      <c r="GP107" s="568"/>
      <c r="GQ107" s="568"/>
      <c r="GR107" s="568"/>
      <c r="GS107" s="568"/>
      <c r="GT107" s="568"/>
      <c r="GU107" s="568"/>
      <c r="GV107" s="568"/>
      <c r="GW107" s="568"/>
      <c r="GX107" s="568"/>
      <c r="GY107" s="568"/>
      <c r="GZ107" s="568"/>
      <c r="HA107" s="568"/>
      <c r="HB107" s="568"/>
      <c r="HC107" s="568"/>
      <c r="HD107" s="568"/>
      <c r="HE107" s="568"/>
      <c r="HF107" s="568"/>
      <c r="HG107" s="568"/>
      <c r="HH107" s="568"/>
      <c r="HI107" s="568"/>
      <c r="HJ107" s="568"/>
      <c r="HK107" s="568"/>
      <c r="HL107" s="568"/>
      <c r="HM107" s="568"/>
      <c r="HN107" s="568"/>
      <c r="HO107" s="568"/>
      <c r="HP107" s="568"/>
      <c r="HQ107" s="568"/>
      <c r="HR107" s="568"/>
      <c r="HS107" s="568"/>
      <c r="HT107" s="568"/>
    </row>
    <row r="108" spans="1:228" s="569" customFormat="1" ht="45" customHeight="1">
      <c r="A108" s="589" t="s">
        <v>580</v>
      </c>
      <c r="B108" s="652" t="s">
        <v>1448</v>
      </c>
      <c r="C108" s="622" t="s">
        <v>26</v>
      </c>
      <c r="D108" s="624" t="s">
        <v>583</v>
      </c>
      <c r="E108" s="625"/>
      <c r="F108" s="622"/>
      <c r="G108" s="622"/>
      <c r="H108" s="653"/>
      <c r="I108" s="653"/>
      <c r="J108" s="622"/>
      <c r="K108" s="626"/>
      <c r="L108" s="626"/>
      <c r="M108" s="622"/>
      <c r="N108" s="622"/>
      <c r="O108" s="622"/>
      <c r="P108" s="622"/>
      <c r="Q108" s="669"/>
      <c r="R108" s="568"/>
      <c r="S108" s="568"/>
      <c r="T108" s="568"/>
      <c r="U108" s="568"/>
      <c r="V108" s="568"/>
      <c r="W108" s="568"/>
      <c r="X108" s="568"/>
      <c r="Y108" s="568"/>
      <c r="Z108" s="568"/>
      <c r="AA108" s="568"/>
      <c r="AB108" s="568"/>
      <c r="AC108" s="568"/>
      <c r="AD108" s="568"/>
      <c r="AE108" s="568"/>
      <c r="AF108" s="568"/>
      <c r="AG108" s="568"/>
      <c r="AH108" s="568"/>
      <c r="AI108" s="568"/>
      <c r="AJ108" s="568"/>
      <c r="AK108" s="568"/>
      <c r="AL108" s="568"/>
      <c r="AM108" s="568"/>
      <c r="AN108" s="568"/>
      <c r="AO108" s="568"/>
      <c r="AP108" s="568"/>
      <c r="AQ108" s="568"/>
      <c r="AR108" s="568"/>
      <c r="AS108" s="568"/>
      <c r="AT108" s="568"/>
      <c r="AU108" s="568"/>
      <c r="AV108" s="568"/>
      <c r="AW108" s="568"/>
      <c r="AX108" s="568"/>
      <c r="AY108" s="568"/>
      <c r="AZ108" s="568"/>
      <c r="BA108" s="568"/>
      <c r="BB108" s="568"/>
      <c r="BC108" s="568"/>
      <c r="BD108" s="568"/>
      <c r="BE108" s="568"/>
      <c r="BF108" s="568"/>
      <c r="BG108" s="568"/>
      <c r="BH108" s="568"/>
      <c r="BI108" s="568"/>
      <c r="BJ108" s="568"/>
      <c r="BK108" s="568"/>
      <c r="BL108" s="568"/>
      <c r="BM108" s="568"/>
      <c r="BN108" s="568"/>
      <c r="BO108" s="568"/>
      <c r="BP108" s="568"/>
      <c r="BQ108" s="568"/>
      <c r="BR108" s="568"/>
      <c r="BS108" s="568"/>
      <c r="BT108" s="568"/>
      <c r="BU108" s="568"/>
      <c r="BV108" s="568"/>
      <c r="BW108" s="568"/>
      <c r="BX108" s="568"/>
      <c r="BY108" s="568"/>
      <c r="BZ108" s="568"/>
      <c r="CA108" s="568"/>
      <c r="CB108" s="568"/>
      <c r="CC108" s="568"/>
      <c r="CD108" s="568"/>
      <c r="CE108" s="568"/>
      <c r="CF108" s="568"/>
      <c r="CG108" s="568"/>
      <c r="CH108" s="568"/>
      <c r="CI108" s="568"/>
      <c r="CJ108" s="568"/>
      <c r="CK108" s="568"/>
      <c r="CL108" s="568"/>
      <c r="CM108" s="568"/>
      <c r="CN108" s="568"/>
      <c r="CO108" s="568"/>
      <c r="CP108" s="568"/>
      <c r="CQ108" s="568"/>
      <c r="CR108" s="568"/>
      <c r="CS108" s="568"/>
      <c r="CT108" s="568"/>
      <c r="CU108" s="568"/>
      <c r="CV108" s="568"/>
      <c r="CW108" s="568"/>
      <c r="CX108" s="568"/>
      <c r="CY108" s="568"/>
      <c r="CZ108" s="568"/>
      <c r="DA108" s="568"/>
      <c r="DB108" s="568"/>
      <c r="DC108" s="568"/>
      <c r="DD108" s="568"/>
      <c r="DE108" s="568"/>
      <c r="DF108" s="568"/>
      <c r="DG108" s="568"/>
      <c r="DH108" s="568"/>
      <c r="DI108" s="568"/>
      <c r="DJ108" s="568"/>
      <c r="DK108" s="568"/>
      <c r="DL108" s="568"/>
      <c r="DM108" s="568"/>
      <c r="DN108" s="568"/>
      <c r="DO108" s="568"/>
      <c r="DP108" s="568"/>
      <c r="DQ108" s="568"/>
      <c r="DR108" s="568"/>
      <c r="DS108" s="568"/>
      <c r="DT108" s="568"/>
      <c r="DU108" s="568"/>
      <c r="DV108" s="568"/>
      <c r="DW108" s="568"/>
      <c r="DX108" s="568"/>
      <c r="DY108" s="568"/>
      <c r="DZ108" s="568"/>
      <c r="EA108" s="568"/>
      <c r="EB108" s="568"/>
      <c r="EC108" s="568"/>
      <c r="ED108" s="568"/>
      <c r="EE108" s="568"/>
      <c r="EF108" s="568"/>
      <c r="EG108" s="568"/>
      <c r="EH108" s="568"/>
      <c r="EI108" s="568"/>
      <c r="EJ108" s="568"/>
      <c r="EK108" s="568"/>
      <c r="EL108" s="568"/>
      <c r="EM108" s="568"/>
      <c r="EN108" s="568"/>
      <c r="EO108" s="568"/>
      <c r="EP108" s="568"/>
      <c r="EQ108" s="568"/>
      <c r="ER108" s="568"/>
      <c r="ES108" s="568"/>
      <c r="ET108" s="568"/>
      <c r="EU108" s="568"/>
      <c r="EV108" s="568"/>
      <c r="EW108" s="568"/>
      <c r="EX108" s="568"/>
      <c r="EY108" s="568"/>
      <c r="EZ108" s="568"/>
      <c r="FA108" s="568"/>
      <c r="FB108" s="568"/>
      <c r="FC108" s="568"/>
      <c r="FD108" s="568"/>
      <c r="FE108" s="568"/>
      <c r="FF108" s="568"/>
      <c r="FG108" s="568"/>
      <c r="FH108" s="568"/>
      <c r="FI108" s="568"/>
      <c r="FJ108" s="568"/>
      <c r="FK108" s="568"/>
      <c r="FL108" s="568"/>
      <c r="FM108" s="568"/>
      <c r="FN108" s="568"/>
      <c r="FO108" s="568"/>
      <c r="FP108" s="568"/>
      <c r="FQ108" s="568"/>
      <c r="FR108" s="568"/>
      <c r="FS108" s="568"/>
      <c r="FT108" s="568"/>
      <c r="FU108" s="568"/>
      <c r="FV108" s="568"/>
      <c r="FW108" s="568"/>
      <c r="FX108" s="568"/>
      <c r="FY108" s="568"/>
      <c r="FZ108" s="568"/>
      <c r="GA108" s="568"/>
      <c r="GB108" s="568"/>
      <c r="GC108" s="568"/>
      <c r="GD108" s="568"/>
      <c r="GE108" s="568"/>
      <c r="GF108" s="568"/>
      <c r="GG108" s="568"/>
      <c r="GH108" s="568"/>
      <c r="GI108" s="568"/>
      <c r="GJ108" s="568"/>
      <c r="GK108" s="568"/>
      <c r="GL108" s="568"/>
      <c r="GM108" s="568"/>
      <c r="GN108" s="568"/>
      <c r="GO108" s="568"/>
      <c r="GP108" s="568"/>
      <c r="GQ108" s="568"/>
      <c r="GR108" s="568"/>
      <c r="GS108" s="568"/>
      <c r="GT108" s="568"/>
      <c r="GU108" s="568"/>
      <c r="GV108" s="568"/>
      <c r="GW108" s="568"/>
      <c r="GX108" s="568"/>
      <c r="GY108" s="568"/>
      <c r="GZ108" s="568"/>
      <c r="HA108" s="568"/>
      <c r="HB108" s="568"/>
      <c r="HC108" s="568"/>
      <c r="HD108" s="568"/>
      <c r="HE108" s="568"/>
      <c r="HF108" s="568"/>
      <c r="HG108" s="568"/>
      <c r="HH108" s="568"/>
      <c r="HI108" s="568"/>
      <c r="HJ108" s="568"/>
      <c r="HK108" s="568"/>
      <c r="HL108" s="568"/>
      <c r="HM108" s="568"/>
      <c r="HN108" s="568"/>
      <c r="HO108" s="568"/>
      <c r="HP108" s="568"/>
      <c r="HQ108" s="568"/>
      <c r="HR108" s="568"/>
      <c r="HS108" s="568"/>
      <c r="HT108" s="568"/>
    </row>
    <row r="109" spans="1:228" s="569" customFormat="1" ht="45" customHeight="1">
      <c r="A109" s="589" t="s">
        <v>582</v>
      </c>
      <c r="B109" s="652" t="s">
        <v>1449</v>
      </c>
      <c r="C109" s="622" t="s">
        <v>26</v>
      </c>
      <c r="D109" s="624" t="s">
        <v>584</v>
      </c>
      <c r="E109" s="625"/>
      <c r="F109" s="622"/>
      <c r="G109" s="622"/>
      <c r="H109" s="653"/>
      <c r="I109" s="653"/>
      <c r="J109" s="622"/>
      <c r="K109" s="626"/>
      <c r="L109" s="626"/>
      <c r="M109" s="622"/>
      <c r="N109" s="622"/>
      <c r="O109" s="622"/>
      <c r="P109" s="622"/>
      <c r="Q109" s="669"/>
      <c r="R109" s="568"/>
      <c r="S109" s="568"/>
      <c r="T109" s="568"/>
      <c r="U109" s="568"/>
      <c r="V109" s="568"/>
      <c r="W109" s="568"/>
      <c r="X109" s="568"/>
      <c r="Y109" s="568"/>
      <c r="Z109" s="568"/>
      <c r="AA109" s="568"/>
      <c r="AB109" s="568"/>
      <c r="AC109" s="568"/>
      <c r="AD109" s="568"/>
      <c r="AE109" s="568"/>
      <c r="AF109" s="568"/>
      <c r="AG109" s="568"/>
      <c r="AH109" s="568"/>
      <c r="AI109" s="568"/>
      <c r="AJ109" s="568"/>
      <c r="AK109" s="568"/>
      <c r="AL109" s="568"/>
      <c r="AM109" s="568"/>
      <c r="AN109" s="568"/>
      <c r="AO109" s="568"/>
      <c r="AP109" s="568"/>
      <c r="AQ109" s="568"/>
      <c r="AR109" s="568"/>
      <c r="AS109" s="568"/>
      <c r="AT109" s="568"/>
      <c r="AU109" s="568"/>
      <c r="AV109" s="568"/>
      <c r="AW109" s="568"/>
      <c r="AX109" s="568"/>
      <c r="AY109" s="568"/>
      <c r="AZ109" s="568"/>
      <c r="BA109" s="568"/>
      <c r="BB109" s="568"/>
      <c r="BC109" s="568"/>
      <c r="BD109" s="568"/>
      <c r="BE109" s="568"/>
      <c r="BF109" s="568"/>
      <c r="BG109" s="568"/>
      <c r="BH109" s="568"/>
      <c r="BI109" s="568"/>
      <c r="BJ109" s="568"/>
      <c r="BK109" s="568"/>
      <c r="BL109" s="568"/>
      <c r="BM109" s="568"/>
      <c r="BN109" s="568"/>
      <c r="BO109" s="568"/>
      <c r="BP109" s="568"/>
      <c r="BQ109" s="568"/>
      <c r="BR109" s="568"/>
      <c r="BS109" s="568"/>
      <c r="BT109" s="568"/>
      <c r="BU109" s="568"/>
      <c r="BV109" s="568"/>
      <c r="BW109" s="568"/>
      <c r="BX109" s="568"/>
      <c r="BY109" s="568"/>
      <c r="BZ109" s="568"/>
      <c r="CA109" s="568"/>
      <c r="CB109" s="568"/>
      <c r="CC109" s="568"/>
      <c r="CD109" s="568"/>
      <c r="CE109" s="568"/>
      <c r="CF109" s="568"/>
      <c r="CG109" s="568"/>
      <c r="CH109" s="568"/>
      <c r="CI109" s="568"/>
      <c r="CJ109" s="568"/>
      <c r="CK109" s="568"/>
      <c r="CL109" s="568"/>
      <c r="CM109" s="568"/>
      <c r="CN109" s="568"/>
      <c r="CO109" s="568"/>
      <c r="CP109" s="568"/>
      <c r="CQ109" s="568"/>
      <c r="CR109" s="568"/>
      <c r="CS109" s="568"/>
      <c r="CT109" s="568"/>
      <c r="CU109" s="568"/>
      <c r="CV109" s="568"/>
      <c r="CW109" s="568"/>
      <c r="CX109" s="568"/>
      <c r="CY109" s="568"/>
      <c r="CZ109" s="568"/>
      <c r="DA109" s="568"/>
      <c r="DB109" s="568"/>
      <c r="DC109" s="568"/>
      <c r="DD109" s="568"/>
      <c r="DE109" s="568"/>
      <c r="DF109" s="568"/>
      <c r="DG109" s="568"/>
      <c r="DH109" s="568"/>
      <c r="DI109" s="568"/>
      <c r="DJ109" s="568"/>
      <c r="DK109" s="568"/>
      <c r="DL109" s="568"/>
      <c r="DM109" s="568"/>
      <c r="DN109" s="568"/>
      <c r="DO109" s="568"/>
      <c r="DP109" s="568"/>
      <c r="DQ109" s="568"/>
      <c r="DR109" s="568"/>
      <c r="DS109" s="568"/>
      <c r="DT109" s="568"/>
      <c r="DU109" s="568"/>
      <c r="DV109" s="568"/>
      <c r="DW109" s="568"/>
      <c r="DX109" s="568"/>
      <c r="DY109" s="568"/>
      <c r="DZ109" s="568"/>
      <c r="EA109" s="568"/>
      <c r="EB109" s="568"/>
      <c r="EC109" s="568"/>
      <c r="ED109" s="568"/>
      <c r="EE109" s="568"/>
      <c r="EF109" s="568"/>
      <c r="EG109" s="568"/>
      <c r="EH109" s="568"/>
      <c r="EI109" s="568"/>
      <c r="EJ109" s="568"/>
      <c r="EK109" s="568"/>
      <c r="EL109" s="568"/>
      <c r="EM109" s="568"/>
      <c r="EN109" s="568"/>
      <c r="EO109" s="568"/>
      <c r="EP109" s="568"/>
      <c r="EQ109" s="568"/>
      <c r="ER109" s="568"/>
      <c r="ES109" s="568"/>
      <c r="ET109" s="568"/>
      <c r="EU109" s="568"/>
      <c r="EV109" s="568"/>
      <c r="EW109" s="568"/>
      <c r="EX109" s="568"/>
      <c r="EY109" s="568"/>
      <c r="EZ109" s="568"/>
      <c r="FA109" s="568"/>
      <c r="FB109" s="568"/>
      <c r="FC109" s="568"/>
      <c r="FD109" s="568"/>
      <c r="FE109" s="568"/>
      <c r="FF109" s="568"/>
      <c r="FG109" s="568"/>
      <c r="FH109" s="568"/>
      <c r="FI109" s="568"/>
      <c r="FJ109" s="568"/>
      <c r="FK109" s="568"/>
      <c r="FL109" s="568"/>
      <c r="FM109" s="568"/>
      <c r="FN109" s="568"/>
      <c r="FO109" s="568"/>
      <c r="FP109" s="568"/>
      <c r="FQ109" s="568"/>
      <c r="FR109" s="568"/>
      <c r="FS109" s="568"/>
      <c r="FT109" s="568"/>
      <c r="FU109" s="568"/>
      <c r="FV109" s="568"/>
      <c r="FW109" s="568"/>
      <c r="FX109" s="568"/>
      <c r="FY109" s="568"/>
      <c r="FZ109" s="568"/>
      <c r="GA109" s="568"/>
      <c r="GB109" s="568"/>
      <c r="GC109" s="568"/>
      <c r="GD109" s="568"/>
      <c r="GE109" s="568"/>
      <c r="GF109" s="568"/>
      <c r="GG109" s="568"/>
      <c r="GH109" s="568"/>
      <c r="GI109" s="568"/>
      <c r="GJ109" s="568"/>
      <c r="GK109" s="568"/>
      <c r="GL109" s="568"/>
      <c r="GM109" s="568"/>
      <c r="GN109" s="568"/>
      <c r="GO109" s="568"/>
      <c r="GP109" s="568"/>
      <c r="GQ109" s="568"/>
      <c r="GR109" s="568"/>
      <c r="GS109" s="568"/>
      <c r="GT109" s="568"/>
      <c r="GU109" s="568"/>
      <c r="GV109" s="568"/>
      <c r="GW109" s="568"/>
      <c r="GX109" s="568"/>
      <c r="GY109" s="568"/>
      <c r="GZ109" s="568"/>
      <c r="HA109" s="568"/>
      <c r="HB109" s="568"/>
      <c r="HC109" s="568"/>
      <c r="HD109" s="568"/>
      <c r="HE109" s="568"/>
      <c r="HF109" s="568"/>
      <c r="HG109" s="568"/>
      <c r="HH109" s="568"/>
      <c r="HI109" s="568"/>
      <c r="HJ109" s="568"/>
      <c r="HK109" s="568"/>
      <c r="HL109" s="568"/>
      <c r="HM109" s="568"/>
      <c r="HN109" s="568"/>
      <c r="HO109" s="568"/>
      <c r="HP109" s="568"/>
      <c r="HQ109" s="568"/>
      <c r="HR109" s="568"/>
      <c r="HS109" s="568"/>
      <c r="HT109" s="568"/>
    </row>
    <row r="110" spans="1:228" s="569" customFormat="1" ht="45" customHeight="1">
      <c r="A110" s="589" t="s">
        <v>585</v>
      </c>
      <c r="B110" s="652" t="s">
        <v>1450</v>
      </c>
      <c r="C110" s="622" t="s">
        <v>26</v>
      </c>
      <c r="D110" s="624" t="s">
        <v>588</v>
      </c>
      <c r="E110" s="625"/>
      <c r="F110" s="622"/>
      <c r="G110" s="622"/>
      <c r="H110" s="653"/>
      <c r="I110" s="653"/>
      <c r="J110" s="622"/>
      <c r="K110" s="626"/>
      <c r="L110" s="626"/>
      <c r="M110" s="622"/>
      <c r="N110" s="622"/>
      <c r="O110" s="622"/>
      <c r="P110" s="622"/>
      <c r="Q110" s="669"/>
      <c r="R110" s="568"/>
      <c r="S110" s="568"/>
      <c r="T110" s="568"/>
      <c r="U110" s="568"/>
      <c r="V110" s="568"/>
      <c r="W110" s="568"/>
      <c r="X110" s="568"/>
      <c r="Y110" s="568"/>
      <c r="Z110" s="568"/>
      <c r="AA110" s="568"/>
      <c r="AB110" s="568"/>
      <c r="AC110" s="568"/>
      <c r="AD110" s="568"/>
      <c r="AE110" s="568"/>
      <c r="AF110" s="568"/>
      <c r="AG110" s="568"/>
      <c r="AH110" s="568"/>
      <c r="AI110" s="568"/>
      <c r="AJ110" s="568"/>
      <c r="AK110" s="568"/>
      <c r="AL110" s="568"/>
      <c r="AM110" s="568"/>
      <c r="AN110" s="568"/>
      <c r="AO110" s="568"/>
      <c r="AP110" s="568"/>
      <c r="AQ110" s="568"/>
      <c r="AR110" s="568"/>
      <c r="AS110" s="568"/>
      <c r="AT110" s="568"/>
      <c r="AU110" s="568"/>
      <c r="AV110" s="568"/>
      <c r="AW110" s="568"/>
      <c r="AX110" s="568"/>
      <c r="AY110" s="568"/>
      <c r="AZ110" s="568"/>
      <c r="BA110" s="568"/>
      <c r="BB110" s="568"/>
      <c r="BC110" s="568"/>
      <c r="BD110" s="568"/>
      <c r="BE110" s="568"/>
      <c r="BF110" s="568"/>
      <c r="BG110" s="568"/>
      <c r="BH110" s="568"/>
      <c r="BI110" s="568"/>
      <c r="BJ110" s="568"/>
      <c r="BK110" s="568"/>
      <c r="BL110" s="568"/>
      <c r="BM110" s="568"/>
      <c r="BN110" s="568"/>
      <c r="BO110" s="568"/>
      <c r="BP110" s="568"/>
      <c r="BQ110" s="568"/>
      <c r="BR110" s="568"/>
      <c r="BS110" s="568"/>
      <c r="BT110" s="568"/>
      <c r="BU110" s="568"/>
      <c r="BV110" s="568"/>
      <c r="BW110" s="568"/>
      <c r="BX110" s="568"/>
      <c r="BY110" s="568"/>
      <c r="BZ110" s="568"/>
      <c r="CA110" s="568"/>
      <c r="CB110" s="568"/>
      <c r="CC110" s="568"/>
      <c r="CD110" s="568"/>
      <c r="CE110" s="568"/>
      <c r="CF110" s="568"/>
      <c r="CG110" s="568"/>
      <c r="CH110" s="568"/>
      <c r="CI110" s="568"/>
      <c r="CJ110" s="568"/>
      <c r="CK110" s="568"/>
      <c r="CL110" s="568"/>
      <c r="CM110" s="568"/>
      <c r="CN110" s="568"/>
      <c r="CO110" s="568"/>
      <c r="CP110" s="568"/>
      <c r="CQ110" s="568"/>
      <c r="CR110" s="568"/>
      <c r="CS110" s="568"/>
      <c r="CT110" s="568"/>
      <c r="CU110" s="568"/>
      <c r="CV110" s="568"/>
      <c r="CW110" s="568"/>
      <c r="CX110" s="568"/>
      <c r="CY110" s="568"/>
      <c r="CZ110" s="568"/>
      <c r="DA110" s="568"/>
      <c r="DB110" s="568"/>
      <c r="DC110" s="568"/>
      <c r="DD110" s="568"/>
      <c r="DE110" s="568"/>
      <c r="DF110" s="568"/>
      <c r="DG110" s="568"/>
      <c r="DH110" s="568"/>
      <c r="DI110" s="568"/>
      <c r="DJ110" s="568"/>
      <c r="DK110" s="568"/>
      <c r="DL110" s="568"/>
      <c r="DM110" s="568"/>
      <c r="DN110" s="568"/>
      <c r="DO110" s="568"/>
      <c r="DP110" s="568"/>
      <c r="DQ110" s="568"/>
      <c r="DR110" s="568"/>
      <c r="DS110" s="568"/>
      <c r="DT110" s="568"/>
      <c r="DU110" s="568"/>
      <c r="DV110" s="568"/>
      <c r="DW110" s="568"/>
      <c r="DX110" s="568"/>
      <c r="DY110" s="568"/>
      <c r="DZ110" s="568"/>
      <c r="EA110" s="568"/>
      <c r="EB110" s="568"/>
      <c r="EC110" s="568"/>
      <c r="ED110" s="568"/>
      <c r="EE110" s="568"/>
      <c r="EF110" s="568"/>
      <c r="EG110" s="568"/>
      <c r="EH110" s="568"/>
      <c r="EI110" s="568"/>
      <c r="EJ110" s="568"/>
      <c r="EK110" s="568"/>
      <c r="EL110" s="568"/>
      <c r="EM110" s="568"/>
      <c r="EN110" s="568"/>
      <c r="EO110" s="568"/>
      <c r="EP110" s="568"/>
      <c r="EQ110" s="568"/>
      <c r="ER110" s="568"/>
      <c r="ES110" s="568"/>
      <c r="ET110" s="568"/>
      <c r="EU110" s="568"/>
      <c r="EV110" s="568"/>
      <c r="EW110" s="568"/>
      <c r="EX110" s="568"/>
      <c r="EY110" s="568"/>
      <c r="EZ110" s="568"/>
      <c r="FA110" s="568"/>
      <c r="FB110" s="568"/>
      <c r="FC110" s="568"/>
      <c r="FD110" s="568"/>
      <c r="FE110" s="568"/>
      <c r="FF110" s="568"/>
      <c r="FG110" s="568"/>
      <c r="FH110" s="568"/>
      <c r="FI110" s="568"/>
      <c r="FJ110" s="568"/>
      <c r="FK110" s="568"/>
      <c r="FL110" s="568"/>
      <c r="FM110" s="568"/>
      <c r="FN110" s="568"/>
      <c r="FO110" s="568"/>
      <c r="FP110" s="568"/>
      <c r="FQ110" s="568"/>
      <c r="FR110" s="568"/>
      <c r="FS110" s="568"/>
      <c r="FT110" s="568"/>
      <c r="FU110" s="568"/>
      <c r="FV110" s="568"/>
      <c r="FW110" s="568"/>
      <c r="FX110" s="568"/>
      <c r="FY110" s="568"/>
      <c r="FZ110" s="568"/>
      <c r="GA110" s="568"/>
      <c r="GB110" s="568"/>
      <c r="GC110" s="568"/>
      <c r="GD110" s="568"/>
      <c r="GE110" s="568"/>
      <c r="GF110" s="568"/>
      <c r="GG110" s="568"/>
      <c r="GH110" s="568"/>
      <c r="GI110" s="568"/>
      <c r="GJ110" s="568"/>
      <c r="GK110" s="568"/>
      <c r="GL110" s="568"/>
      <c r="GM110" s="568"/>
      <c r="GN110" s="568"/>
      <c r="GO110" s="568"/>
      <c r="GP110" s="568"/>
      <c r="GQ110" s="568"/>
      <c r="GR110" s="568"/>
      <c r="GS110" s="568"/>
      <c r="GT110" s="568"/>
      <c r="GU110" s="568"/>
      <c r="GV110" s="568"/>
      <c r="GW110" s="568"/>
      <c r="GX110" s="568"/>
      <c r="GY110" s="568"/>
      <c r="GZ110" s="568"/>
      <c r="HA110" s="568"/>
      <c r="HB110" s="568"/>
      <c r="HC110" s="568"/>
      <c r="HD110" s="568"/>
      <c r="HE110" s="568"/>
      <c r="HF110" s="568"/>
      <c r="HG110" s="568"/>
      <c r="HH110" s="568"/>
      <c r="HI110" s="568"/>
      <c r="HJ110" s="568"/>
      <c r="HK110" s="568"/>
      <c r="HL110" s="568"/>
      <c r="HM110" s="568"/>
      <c r="HN110" s="568"/>
      <c r="HO110" s="568"/>
      <c r="HP110" s="568"/>
      <c r="HQ110" s="568"/>
      <c r="HR110" s="568"/>
      <c r="HS110" s="568"/>
      <c r="HT110" s="568"/>
    </row>
    <row r="111" spans="1:228" s="569" customFormat="1" ht="45" customHeight="1">
      <c r="A111" s="589" t="s">
        <v>586</v>
      </c>
      <c r="B111" s="652" t="s">
        <v>1451</v>
      </c>
      <c r="C111" s="622" t="s">
        <v>26</v>
      </c>
      <c r="D111" s="624" t="s">
        <v>902</v>
      </c>
      <c r="E111" s="625"/>
      <c r="F111" s="622"/>
      <c r="G111" s="622"/>
      <c r="H111" s="653"/>
      <c r="I111" s="653"/>
      <c r="J111" s="622"/>
      <c r="K111" s="626"/>
      <c r="L111" s="626"/>
      <c r="M111" s="622"/>
      <c r="N111" s="622"/>
      <c r="O111" s="622"/>
      <c r="P111" s="622"/>
      <c r="Q111" s="669"/>
      <c r="R111" s="568"/>
      <c r="S111" s="568"/>
      <c r="T111" s="568"/>
      <c r="U111" s="568"/>
      <c r="V111" s="568"/>
      <c r="W111" s="568"/>
      <c r="X111" s="568"/>
      <c r="Y111" s="568"/>
      <c r="Z111" s="568"/>
      <c r="AA111" s="568"/>
      <c r="AB111" s="568"/>
      <c r="AC111" s="568"/>
      <c r="AD111" s="568"/>
      <c r="AE111" s="568"/>
      <c r="AF111" s="568"/>
      <c r="AG111" s="568"/>
      <c r="AH111" s="568"/>
      <c r="AI111" s="568"/>
      <c r="AJ111" s="568"/>
      <c r="AK111" s="568"/>
      <c r="AL111" s="568"/>
      <c r="AM111" s="568"/>
      <c r="AN111" s="568"/>
      <c r="AO111" s="568"/>
      <c r="AP111" s="568"/>
      <c r="AQ111" s="568"/>
      <c r="AR111" s="568"/>
      <c r="AS111" s="568"/>
      <c r="AT111" s="568"/>
      <c r="AU111" s="568"/>
      <c r="AV111" s="568"/>
      <c r="AW111" s="568"/>
      <c r="AX111" s="568"/>
      <c r="AY111" s="568"/>
      <c r="AZ111" s="568"/>
      <c r="BA111" s="568"/>
      <c r="BB111" s="568"/>
      <c r="BC111" s="568"/>
      <c r="BD111" s="568"/>
      <c r="BE111" s="568"/>
      <c r="BF111" s="568"/>
      <c r="BG111" s="568"/>
      <c r="BH111" s="568"/>
      <c r="BI111" s="568"/>
      <c r="BJ111" s="568"/>
      <c r="BK111" s="568"/>
      <c r="BL111" s="568"/>
      <c r="BM111" s="568"/>
      <c r="BN111" s="568"/>
      <c r="BO111" s="568"/>
      <c r="BP111" s="568"/>
      <c r="BQ111" s="568"/>
      <c r="BR111" s="568"/>
      <c r="BS111" s="568"/>
      <c r="BT111" s="568"/>
      <c r="BU111" s="568"/>
      <c r="BV111" s="568"/>
      <c r="BW111" s="568"/>
      <c r="BX111" s="568"/>
      <c r="BY111" s="568"/>
      <c r="BZ111" s="568"/>
      <c r="CA111" s="568"/>
      <c r="CB111" s="568"/>
      <c r="CC111" s="568"/>
      <c r="CD111" s="568"/>
      <c r="CE111" s="568"/>
      <c r="CF111" s="568"/>
      <c r="CG111" s="568"/>
      <c r="CH111" s="568"/>
      <c r="CI111" s="568"/>
      <c r="CJ111" s="568"/>
      <c r="CK111" s="568"/>
      <c r="CL111" s="568"/>
      <c r="CM111" s="568"/>
      <c r="CN111" s="568"/>
      <c r="CO111" s="568"/>
      <c r="CP111" s="568"/>
      <c r="CQ111" s="568"/>
      <c r="CR111" s="568"/>
      <c r="CS111" s="568"/>
      <c r="CT111" s="568"/>
      <c r="CU111" s="568"/>
      <c r="CV111" s="568"/>
      <c r="CW111" s="568"/>
      <c r="CX111" s="568"/>
      <c r="CY111" s="568"/>
      <c r="CZ111" s="568"/>
      <c r="DA111" s="568"/>
      <c r="DB111" s="568"/>
      <c r="DC111" s="568"/>
      <c r="DD111" s="568"/>
      <c r="DE111" s="568"/>
      <c r="DF111" s="568"/>
      <c r="DG111" s="568"/>
      <c r="DH111" s="568"/>
      <c r="DI111" s="568"/>
      <c r="DJ111" s="568"/>
      <c r="DK111" s="568"/>
      <c r="DL111" s="568"/>
      <c r="DM111" s="568"/>
      <c r="DN111" s="568"/>
      <c r="DO111" s="568"/>
      <c r="DP111" s="568"/>
      <c r="DQ111" s="568"/>
      <c r="DR111" s="568"/>
      <c r="DS111" s="568"/>
      <c r="DT111" s="568"/>
      <c r="DU111" s="568"/>
      <c r="DV111" s="568"/>
      <c r="DW111" s="568"/>
      <c r="DX111" s="568"/>
      <c r="DY111" s="568"/>
      <c r="DZ111" s="568"/>
      <c r="EA111" s="568"/>
      <c r="EB111" s="568"/>
      <c r="EC111" s="568"/>
      <c r="ED111" s="568"/>
      <c r="EE111" s="568"/>
      <c r="EF111" s="568"/>
      <c r="EG111" s="568"/>
      <c r="EH111" s="568"/>
      <c r="EI111" s="568"/>
      <c r="EJ111" s="568"/>
      <c r="EK111" s="568"/>
      <c r="EL111" s="568"/>
      <c r="EM111" s="568"/>
      <c r="EN111" s="568"/>
      <c r="EO111" s="568"/>
      <c r="EP111" s="568"/>
      <c r="EQ111" s="568"/>
      <c r="ER111" s="568"/>
      <c r="ES111" s="568"/>
      <c r="ET111" s="568"/>
      <c r="EU111" s="568"/>
      <c r="EV111" s="568"/>
      <c r="EW111" s="568"/>
      <c r="EX111" s="568"/>
      <c r="EY111" s="568"/>
      <c r="EZ111" s="568"/>
      <c r="FA111" s="568"/>
      <c r="FB111" s="568"/>
      <c r="FC111" s="568"/>
      <c r="FD111" s="568"/>
      <c r="FE111" s="568"/>
      <c r="FF111" s="568"/>
      <c r="FG111" s="568"/>
      <c r="FH111" s="568"/>
      <c r="FI111" s="568"/>
      <c r="FJ111" s="568"/>
      <c r="FK111" s="568"/>
      <c r="FL111" s="568"/>
      <c r="FM111" s="568"/>
      <c r="FN111" s="568"/>
      <c r="FO111" s="568"/>
      <c r="FP111" s="568"/>
      <c r="FQ111" s="568"/>
      <c r="FR111" s="568"/>
      <c r="FS111" s="568"/>
      <c r="FT111" s="568"/>
      <c r="FU111" s="568"/>
      <c r="FV111" s="568"/>
      <c r="FW111" s="568"/>
      <c r="FX111" s="568"/>
      <c r="FY111" s="568"/>
      <c r="FZ111" s="568"/>
      <c r="GA111" s="568"/>
      <c r="GB111" s="568"/>
      <c r="GC111" s="568"/>
      <c r="GD111" s="568"/>
      <c r="GE111" s="568"/>
      <c r="GF111" s="568"/>
      <c r="GG111" s="568"/>
      <c r="GH111" s="568"/>
      <c r="GI111" s="568"/>
      <c r="GJ111" s="568"/>
      <c r="GK111" s="568"/>
      <c r="GL111" s="568"/>
      <c r="GM111" s="568"/>
      <c r="GN111" s="568"/>
      <c r="GO111" s="568"/>
      <c r="GP111" s="568"/>
      <c r="GQ111" s="568"/>
      <c r="GR111" s="568"/>
      <c r="GS111" s="568"/>
      <c r="GT111" s="568"/>
      <c r="GU111" s="568"/>
      <c r="GV111" s="568"/>
      <c r="GW111" s="568"/>
      <c r="GX111" s="568"/>
      <c r="GY111" s="568"/>
      <c r="GZ111" s="568"/>
      <c r="HA111" s="568"/>
      <c r="HB111" s="568"/>
      <c r="HC111" s="568"/>
      <c r="HD111" s="568"/>
      <c r="HE111" s="568"/>
      <c r="HF111" s="568"/>
      <c r="HG111" s="568"/>
      <c r="HH111" s="568"/>
      <c r="HI111" s="568"/>
      <c r="HJ111" s="568"/>
      <c r="HK111" s="568"/>
      <c r="HL111" s="568"/>
      <c r="HM111" s="568"/>
      <c r="HN111" s="568"/>
      <c r="HO111" s="568"/>
      <c r="HP111" s="568"/>
      <c r="HQ111" s="568"/>
      <c r="HR111" s="568"/>
      <c r="HS111" s="568"/>
      <c r="HT111" s="568"/>
    </row>
    <row r="112" spans="1:228" s="569" customFormat="1" ht="45" customHeight="1">
      <c r="A112" s="589" t="s">
        <v>587</v>
      </c>
      <c r="B112" s="652" t="s">
        <v>1452</v>
      </c>
      <c r="C112" s="622" t="s">
        <v>26</v>
      </c>
      <c r="D112" s="624" t="s">
        <v>903</v>
      </c>
      <c r="E112" s="625"/>
      <c r="F112" s="622"/>
      <c r="G112" s="622"/>
      <c r="H112" s="653"/>
      <c r="I112" s="653"/>
      <c r="J112" s="622"/>
      <c r="K112" s="626"/>
      <c r="L112" s="626"/>
      <c r="M112" s="622" t="s">
        <v>18</v>
      </c>
      <c r="N112" s="622" t="s">
        <v>51</v>
      </c>
      <c r="O112" s="622" t="s">
        <v>957</v>
      </c>
      <c r="P112" s="622"/>
      <c r="Q112" s="669"/>
      <c r="R112" s="568"/>
      <c r="S112" s="568"/>
      <c r="T112" s="568"/>
      <c r="U112" s="568"/>
      <c r="V112" s="568"/>
      <c r="W112" s="568"/>
      <c r="X112" s="568"/>
      <c r="Y112" s="568"/>
      <c r="Z112" s="568"/>
      <c r="AA112" s="568"/>
      <c r="AB112" s="568"/>
      <c r="AC112" s="568"/>
      <c r="AD112" s="568"/>
      <c r="AE112" s="568"/>
      <c r="AF112" s="568"/>
      <c r="AG112" s="568"/>
      <c r="AH112" s="568"/>
      <c r="AI112" s="568"/>
      <c r="AJ112" s="568"/>
      <c r="AK112" s="568"/>
      <c r="AL112" s="568"/>
      <c r="AM112" s="568"/>
      <c r="AN112" s="568"/>
      <c r="AO112" s="568"/>
      <c r="AP112" s="568"/>
      <c r="AQ112" s="568"/>
      <c r="AR112" s="568"/>
      <c r="AS112" s="568"/>
      <c r="AT112" s="568"/>
      <c r="AU112" s="568"/>
      <c r="AV112" s="568"/>
      <c r="AW112" s="568"/>
      <c r="AX112" s="568"/>
      <c r="AY112" s="568"/>
      <c r="AZ112" s="568"/>
      <c r="BA112" s="568"/>
      <c r="BB112" s="568"/>
      <c r="BC112" s="568"/>
      <c r="BD112" s="568"/>
      <c r="BE112" s="568"/>
      <c r="BF112" s="568"/>
      <c r="BG112" s="568"/>
      <c r="BH112" s="568"/>
      <c r="BI112" s="568"/>
      <c r="BJ112" s="568"/>
      <c r="BK112" s="568"/>
      <c r="BL112" s="568"/>
      <c r="BM112" s="568"/>
      <c r="BN112" s="568"/>
      <c r="BO112" s="568"/>
      <c r="BP112" s="568"/>
      <c r="BQ112" s="568"/>
      <c r="BR112" s="568"/>
      <c r="BS112" s="568"/>
      <c r="BT112" s="568"/>
      <c r="BU112" s="568"/>
      <c r="BV112" s="568"/>
      <c r="BW112" s="568"/>
      <c r="BX112" s="568"/>
      <c r="BY112" s="568"/>
      <c r="BZ112" s="568"/>
      <c r="CA112" s="568"/>
      <c r="CB112" s="568"/>
      <c r="CC112" s="568"/>
      <c r="CD112" s="568"/>
      <c r="CE112" s="568"/>
      <c r="CF112" s="568"/>
      <c r="CG112" s="568"/>
      <c r="CH112" s="568"/>
      <c r="CI112" s="568"/>
      <c r="CJ112" s="568"/>
      <c r="CK112" s="568"/>
      <c r="CL112" s="568"/>
      <c r="CM112" s="568"/>
      <c r="CN112" s="568"/>
      <c r="CO112" s="568"/>
      <c r="CP112" s="568"/>
      <c r="CQ112" s="568"/>
      <c r="CR112" s="568"/>
      <c r="CS112" s="568"/>
      <c r="CT112" s="568"/>
      <c r="CU112" s="568"/>
      <c r="CV112" s="568"/>
      <c r="CW112" s="568"/>
      <c r="CX112" s="568"/>
      <c r="CY112" s="568"/>
      <c r="CZ112" s="568"/>
      <c r="DA112" s="568"/>
      <c r="DB112" s="568"/>
      <c r="DC112" s="568"/>
      <c r="DD112" s="568"/>
      <c r="DE112" s="568"/>
      <c r="DF112" s="568"/>
      <c r="DG112" s="568"/>
      <c r="DH112" s="568"/>
      <c r="DI112" s="568"/>
      <c r="DJ112" s="568"/>
      <c r="DK112" s="568"/>
      <c r="DL112" s="568"/>
      <c r="DM112" s="568"/>
      <c r="DN112" s="568"/>
      <c r="DO112" s="568"/>
      <c r="DP112" s="568"/>
      <c r="DQ112" s="568"/>
      <c r="DR112" s="568"/>
      <c r="DS112" s="568"/>
      <c r="DT112" s="568"/>
      <c r="DU112" s="568"/>
      <c r="DV112" s="568"/>
      <c r="DW112" s="568"/>
      <c r="DX112" s="568"/>
      <c r="DY112" s="568"/>
      <c r="DZ112" s="568"/>
      <c r="EA112" s="568"/>
      <c r="EB112" s="568"/>
      <c r="EC112" s="568"/>
      <c r="ED112" s="568"/>
      <c r="EE112" s="568"/>
      <c r="EF112" s="568"/>
      <c r="EG112" s="568"/>
      <c r="EH112" s="568"/>
      <c r="EI112" s="568"/>
      <c r="EJ112" s="568"/>
      <c r="EK112" s="568"/>
      <c r="EL112" s="568"/>
      <c r="EM112" s="568"/>
      <c r="EN112" s="568"/>
      <c r="EO112" s="568"/>
      <c r="EP112" s="568"/>
      <c r="EQ112" s="568"/>
      <c r="ER112" s="568"/>
      <c r="ES112" s="568"/>
      <c r="ET112" s="568"/>
      <c r="EU112" s="568"/>
      <c r="EV112" s="568"/>
      <c r="EW112" s="568"/>
      <c r="EX112" s="568"/>
      <c r="EY112" s="568"/>
      <c r="EZ112" s="568"/>
      <c r="FA112" s="568"/>
      <c r="FB112" s="568"/>
      <c r="FC112" s="568"/>
      <c r="FD112" s="568"/>
      <c r="FE112" s="568"/>
      <c r="FF112" s="568"/>
      <c r="FG112" s="568"/>
      <c r="FH112" s="568"/>
      <c r="FI112" s="568"/>
      <c r="FJ112" s="568"/>
      <c r="FK112" s="568"/>
      <c r="FL112" s="568"/>
      <c r="FM112" s="568"/>
      <c r="FN112" s="568"/>
      <c r="FO112" s="568"/>
      <c r="FP112" s="568"/>
      <c r="FQ112" s="568"/>
      <c r="FR112" s="568"/>
      <c r="FS112" s="568"/>
      <c r="FT112" s="568"/>
      <c r="FU112" s="568"/>
      <c r="FV112" s="568"/>
      <c r="FW112" s="568"/>
      <c r="FX112" s="568"/>
      <c r="FY112" s="568"/>
      <c r="FZ112" s="568"/>
      <c r="GA112" s="568"/>
      <c r="GB112" s="568"/>
      <c r="GC112" s="568"/>
      <c r="GD112" s="568"/>
      <c r="GE112" s="568"/>
      <c r="GF112" s="568"/>
      <c r="GG112" s="568"/>
      <c r="GH112" s="568"/>
      <c r="GI112" s="568"/>
      <c r="GJ112" s="568"/>
      <c r="GK112" s="568"/>
      <c r="GL112" s="568"/>
      <c r="GM112" s="568"/>
      <c r="GN112" s="568"/>
      <c r="GO112" s="568"/>
      <c r="GP112" s="568"/>
      <c r="GQ112" s="568"/>
      <c r="GR112" s="568"/>
      <c r="GS112" s="568"/>
      <c r="GT112" s="568"/>
      <c r="GU112" s="568"/>
      <c r="GV112" s="568"/>
      <c r="GW112" s="568"/>
      <c r="GX112" s="568"/>
      <c r="GY112" s="568"/>
      <c r="GZ112" s="568"/>
      <c r="HA112" s="568"/>
      <c r="HB112" s="568"/>
      <c r="HC112" s="568"/>
      <c r="HD112" s="568"/>
      <c r="HE112" s="568"/>
      <c r="HF112" s="568"/>
      <c r="HG112" s="568"/>
      <c r="HH112" s="568"/>
      <c r="HI112" s="568"/>
      <c r="HJ112" s="568"/>
      <c r="HK112" s="568"/>
      <c r="HL112" s="568"/>
      <c r="HM112" s="568"/>
      <c r="HN112" s="568"/>
      <c r="HO112" s="568"/>
      <c r="HP112" s="568"/>
      <c r="HQ112" s="568"/>
      <c r="HR112" s="568"/>
      <c r="HS112" s="568"/>
      <c r="HT112" s="568"/>
    </row>
    <row r="113" spans="1:228" s="569" customFormat="1" ht="45" customHeight="1">
      <c r="A113" s="589" t="s">
        <v>589</v>
      </c>
      <c r="B113" s="652" t="s">
        <v>1453</v>
      </c>
      <c r="C113" s="622" t="s">
        <v>26</v>
      </c>
      <c r="D113" s="624" t="s">
        <v>1078</v>
      </c>
      <c r="E113" s="625"/>
      <c r="F113" s="622"/>
      <c r="G113" s="622"/>
      <c r="H113" s="653"/>
      <c r="I113" s="653"/>
      <c r="J113" s="622"/>
      <c r="K113" s="626"/>
      <c r="L113" s="626"/>
      <c r="M113" s="622"/>
      <c r="N113" s="622"/>
      <c r="O113" s="622"/>
      <c r="P113" s="622"/>
      <c r="Q113" s="669"/>
      <c r="R113" s="568"/>
      <c r="S113" s="568"/>
      <c r="T113" s="568"/>
      <c r="U113" s="568"/>
      <c r="V113" s="568"/>
      <c r="W113" s="568"/>
      <c r="X113" s="568"/>
      <c r="Y113" s="568"/>
      <c r="Z113" s="568"/>
      <c r="AA113" s="568"/>
      <c r="AB113" s="568"/>
      <c r="AC113" s="568"/>
      <c r="AD113" s="568"/>
      <c r="AE113" s="568"/>
      <c r="AF113" s="568"/>
      <c r="AG113" s="568"/>
      <c r="AH113" s="568"/>
      <c r="AI113" s="568"/>
      <c r="AJ113" s="568"/>
      <c r="AK113" s="568"/>
      <c r="AL113" s="568"/>
      <c r="AM113" s="568"/>
      <c r="AN113" s="568"/>
      <c r="AO113" s="568"/>
      <c r="AP113" s="568"/>
      <c r="AQ113" s="568"/>
      <c r="AR113" s="568"/>
      <c r="AS113" s="568"/>
      <c r="AT113" s="568"/>
      <c r="AU113" s="568"/>
      <c r="AV113" s="568"/>
      <c r="AW113" s="568"/>
      <c r="AX113" s="568"/>
      <c r="AY113" s="568"/>
      <c r="AZ113" s="568"/>
      <c r="BA113" s="568"/>
      <c r="BB113" s="568"/>
      <c r="BC113" s="568"/>
      <c r="BD113" s="568"/>
      <c r="BE113" s="568"/>
      <c r="BF113" s="568"/>
      <c r="BG113" s="568"/>
      <c r="BH113" s="568"/>
      <c r="BI113" s="568"/>
      <c r="BJ113" s="568"/>
      <c r="BK113" s="568"/>
      <c r="BL113" s="568"/>
      <c r="BM113" s="568"/>
      <c r="BN113" s="568"/>
      <c r="BO113" s="568"/>
      <c r="BP113" s="568"/>
      <c r="BQ113" s="568"/>
      <c r="BR113" s="568"/>
      <c r="BS113" s="568"/>
      <c r="BT113" s="568"/>
      <c r="BU113" s="568"/>
      <c r="BV113" s="568"/>
      <c r="BW113" s="568"/>
      <c r="BX113" s="568"/>
      <c r="BY113" s="568"/>
      <c r="BZ113" s="568"/>
      <c r="CA113" s="568"/>
      <c r="CB113" s="568"/>
      <c r="CC113" s="568"/>
      <c r="CD113" s="568"/>
      <c r="CE113" s="568"/>
      <c r="CF113" s="568"/>
      <c r="CG113" s="568"/>
      <c r="CH113" s="568"/>
      <c r="CI113" s="568"/>
      <c r="CJ113" s="568"/>
      <c r="CK113" s="568"/>
      <c r="CL113" s="568"/>
      <c r="CM113" s="568"/>
      <c r="CN113" s="568"/>
      <c r="CO113" s="568"/>
      <c r="CP113" s="568"/>
      <c r="CQ113" s="568"/>
      <c r="CR113" s="568"/>
      <c r="CS113" s="568"/>
      <c r="CT113" s="568"/>
      <c r="CU113" s="568"/>
      <c r="CV113" s="568"/>
      <c r="CW113" s="568"/>
      <c r="CX113" s="568"/>
      <c r="CY113" s="568"/>
      <c r="CZ113" s="568"/>
      <c r="DA113" s="568"/>
      <c r="DB113" s="568"/>
      <c r="DC113" s="568"/>
      <c r="DD113" s="568"/>
      <c r="DE113" s="568"/>
      <c r="DF113" s="568"/>
      <c r="DG113" s="568"/>
      <c r="DH113" s="568"/>
      <c r="DI113" s="568"/>
      <c r="DJ113" s="568"/>
      <c r="DK113" s="568"/>
      <c r="DL113" s="568"/>
      <c r="DM113" s="568"/>
      <c r="DN113" s="568"/>
      <c r="DO113" s="568"/>
      <c r="DP113" s="568"/>
      <c r="DQ113" s="568"/>
      <c r="DR113" s="568"/>
      <c r="DS113" s="568"/>
      <c r="DT113" s="568"/>
      <c r="DU113" s="568"/>
      <c r="DV113" s="568"/>
      <c r="DW113" s="568"/>
      <c r="DX113" s="568"/>
      <c r="DY113" s="568"/>
      <c r="DZ113" s="568"/>
      <c r="EA113" s="568"/>
      <c r="EB113" s="568"/>
      <c r="EC113" s="568"/>
      <c r="ED113" s="568"/>
      <c r="EE113" s="568"/>
      <c r="EF113" s="568"/>
      <c r="EG113" s="568"/>
      <c r="EH113" s="568"/>
      <c r="EI113" s="568"/>
      <c r="EJ113" s="568"/>
      <c r="EK113" s="568"/>
      <c r="EL113" s="568"/>
      <c r="EM113" s="568"/>
      <c r="EN113" s="568"/>
      <c r="EO113" s="568"/>
      <c r="EP113" s="568"/>
      <c r="EQ113" s="568"/>
      <c r="ER113" s="568"/>
      <c r="ES113" s="568"/>
      <c r="ET113" s="568"/>
      <c r="EU113" s="568"/>
      <c r="EV113" s="568"/>
      <c r="EW113" s="568"/>
      <c r="EX113" s="568"/>
      <c r="EY113" s="568"/>
      <c r="EZ113" s="568"/>
      <c r="FA113" s="568"/>
      <c r="FB113" s="568"/>
      <c r="FC113" s="568"/>
      <c r="FD113" s="568"/>
      <c r="FE113" s="568"/>
      <c r="FF113" s="568"/>
      <c r="FG113" s="568"/>
      <c r="FH113" s="568"/>
      <c r="FI113" s="568"/>
      <c r="FJ113" s="568"/>
      <c r="FK113" s="568"/>
      <c r="FL113" s="568"/>
      <c r="FM113" s="568"/>
      <c r="FN113" s="568"/>
      <c r="FO113" s="568"/>
      <c r="FP113" s="568"/>
      <c r="FQ113" s="568"/>
      <c r="FR113" s="568"/>
      <c r="FS113" s="568"/>
      <c r="FT113" s="568"/>
      <c r="FU113" s="568"/>
      <c r="FV113" s="568"/>
      <c r="FW113" s="568"/>
      <c r="FX113" s="568"/>
      <c r="FY113" s="568"/>
      <c r="FZ113" s="568"/>
      <c r="GA113" s="568"/>
      <c r="GB113" s="568"/>
      <c r="GC113" s="568"/>
      <c r="GD113" s="568"/>
      <c r="GE113" s="568"/>
      <c r="GF113" s="568"/>
      <c r="GG113" s="568"/>
      <c r="GH113" s="568"/>
      <c r="GI113" s="568"/>
      <c r="GJ113" s="568"/>
      <c r="GK113" s="568"/>
      <c r="GL113" s="568"/>
      <c r="GM113" s="568"/>
      <c r="GN113" s="568"/>
      <c r="GO113" s="568"/>
      <c r="GP113" s="568"/>
      <c r="GQ113" s="568"/>
      <c r="GR113" s="568"/>
      <c r="GS113" s="568"/>
      <c r="GT113" s="568"/>
      <c r="GU113" s="568"/>
      <c r="GV113" s="568"/>
      <c r="GW113" s="568"/>
      <c r="GX113" s="568"/>
      <c r="GY113" s="568"/>
      <c r="GZ113" s="568"/>
      <c r="HA113" s="568"/>
      <c r="HB113" s="568"/>
      <c r="HC113" s="568"/>
      <c r="HD113" s="568"/>
      <c r="HE113" s="568"/>
      <c r="HF113" s="568"/>
      <c r="HG113" s="568"/>
      <c r="HH113" s="568"/>
      <c r="HI113" s="568"/>
      <c r="HJ113" s="568"/>
      <c r="HK113" s="568"/>
      <c r="HL113" s="568"/>
      <c r="HM113" s="568"/>
      <c r="HN113" s="568"/>
      <c r="HO113" s="568"/>
      <c r="HP113" s="568"/>
      <c r="HQ113" s="568"/>
      <c r="HR113" s="568"/>
      <c r="HS113" s="568"/>
      <c r="HT113" s="568"/>
    </row>
    <row r="114" spans="1:228" s="569" customFormat="1" ht="62.45" customHeight="1">
      <c r="A114" s="589" t="s">
        <v>590</v>
      </c>
      <c r="B114" s="652" t="s">
        <v>1454</v>
      </c>
      <c r="C114" s="622" t="s">
        <v>26</v>
      </c>
      <c r="D114" s="624" t="s">
        <v>592</v>
      </c>
      <c r="E114" s="625"/>
      <c r="F114" s="622"/>
      <c r="G114" s="622"/>
      <c r="H114" s="653"/>
      <c r="I114" s="653"/>
      <c r="J114" s="622"/>
      <c r="K114" s="626"/>
      <c r="L114" s="626"/>
      <c r="M114" s="622" t="s">
        <v>18</v>
      </c>
      <c r="N114" s="622" t="s">
        <v>51</v>
      </c>
      <c r="O114" s="622" t="s">
        <v>957</v>
      </c>
      <c r="P114" s="622"/>
      <c r="Q114" s="669"/>
      <c r="R114" s="568"/>
      <c r="S114" s="568"/>
      <c r="T114" s="568"/>
      <c r="U114" s="568"/>
      <c r="V114" s="568"/>
      <c r="W114" s="568"/>
      <c r="X114" s="568"/>
      <c r="Y114" s="568"/>
      <c r="Z114" s="568"/>
      <c r="AA114" s="568"/>
      <c r="AB114" s="568"/>
      <c r="AC114" s="568"/>
      <c r="AD114" s="568"/>
      <c r="AE114" s="568"/>
      <c r="AF114" s="568"/>
      <c r="AG114" s="568"/>
      <c r="AH114" s="568"/>
      <c r="AI114" s="568"/>
      <c r="AJ114" s="568"/>
      <c r="AK114" s="568"/>
      <c r="AL114" s="568"/>
      <c r="AM114" s="568"/>
      <c r="AN114" s="568"/>
      <c r="AO114" s="568"/>
      <c r="AP114" s="568"/>
      <c r="AQ114" s="568"/>
      <c r="AR114" s="568"/>
      <c r="AS114" s="568"/>
      <c r="AT114" s="568"/>
      <c r="AU114" s="568"/>
      <c r="AV114" s="568"/>
      <c r="AW114" s="568"/>
      <c r="AX114" s="568"/>
      <c r="AY114" s="568"/>
      <c r="AZ114" s="568"/>
      <c r="BA114" s="568"/>
      <c r="BB114" s="568"/>
      <c r="BC114" s="568"/>
      <c r="BD114" s="568"/>
      <c r="BE114" s="568"/>
      <c r="BF114" s="568"/>
      <c r="BG114" s="568"/>
      <c r="BH114" s="568"/>
      <c r="BI114" s="568"/>
      <c r="BJ114" s="568"/>
      <c r="BK114" s="568"/>
      <c r="BL114" s="568"/>
      <c r="BM114" s="568"/>
      <c r="BN114" s="568"/>
      <c r="BO114" s="568"/>
      <c r="BP114" s="568"/>
      <c r="BQ114" s="568"/>
      <c r="BR114" s="568"/>
      <c r="BS114" s="568"/>
      <c r="BT114" s="568"/>
      <c r="BU114" s="568"/>
      <c r="BV114" s="568"/>
      <c r="BW114" s="568"/>
      <c r="BX114" s="568"/>
      <c r="BY114" s="568"/>
      <c r="BZ114" s="568"/>
      <c r="CA114" s="568"/>
      <c r="CB114" s="568"/>
      <c r="CC114" s="568"/>
      <c r="CD114" s="568"/>
      <c r="CE114" s="568"/>
      <c r="CF114" s="568"/>
      <c r="CG114" s="568"/>
      <c r="CH114" s="568"/>
      <c r="CI114" s="568"/>
      <c r="CJ114" s="568"/>
      <c r="CK114" s="568"/>
      <c r="CL114" s="568"/>
      <c r="CM114" s="568"/>
      <c r="CN114" s="568"/>
      <c r="CO114" s="568"/>
      <c r="CP114" s="568"/>
      <c r="CQ114" s="568"/>
      <c r="CR114" s="568"/>
      <c r="CS114" s="568"/>
      <c r="CT114" s="568"/>
      <c r="CU114" s="568"/>
      <c r="CV114" s="568"/>
      <c r="CW114" s="568"/>
      <c r="CX114" s="568"/>
      <c r="CY114" s="568"/>
      <c r="CZ114" s="568"/>
      <c r="DA114" s="568"/>
      <c r="DB114" s="568"/>
      <c r="DC114" s="568"/>
      <c r="DD114" s="568"/>
      <c r="DE114" s="568"/>
      <c r="DF114" s="568"/>
      <c r="DG114" s="568"/>
      <c r="DH114" s="568"/>
      <c r="DI114" s="568"/>
      <c r="DJ114" s="568"/>
      <c r="DK114" s="568"/>
      <c r="DL114" s="568"/>
      <c r="DM114" s="568"/>
      <c r="DN114" s="568"/>
      <c r="DO114" s="568"/>
      <c r="DP114" s="568"/>
      <c r="DQ114" s="568"/>
      <c r="DR114" s="568"/>
      <c r="DS114" s="568"/>
      <c r="DT114" s="568"/>
      <c r="DU114" s="568"/>
      <c r="DV114" s="568"/>
      <c r="DW114" s="568"/>
      <c r="DX114" s="568"/>
      <c r="DY114" s="568"/>
      <c r="DZ114" s="568"/>
      <c r="EA114" s="568"/>
      <c r="EB114" s="568"/>
      <c r="EC114" s="568"/>
      <c r="ED114" s="568"/>
      <c r="EE114" s="568"/>
      <c r="EF114" s="568"/>
      <c r="EG114" s="568"/>
      <c r="EH114" s="568"/>
      <c r="EI114" s="568"/>
      <c r="EJ114" s="568"/>
      <c r="EK114" s="568"/>
      <c r="EL114" s="568"/>
      <c r="EM114" s="568"/>
      <c r="EN114" s="568"/>
      <c r="EO114" s="568"/>
      <c r="EP114" s="568"/>
      <c r="EQ114" s="568"/>
      <c r="ER114" s="568"/>
      <c r="ES114" s="568"/>
      <c r="ET114" s="568"/>
      <c r="EU114" s="568"/>
      <c r="EV114" s="568"/>
      <c r="EW114" s="568"/>
      <c r="EX114" s="568"/>
      <c r="EY114" s="568"/>
      <c r="EZ114" s="568"/>
      <c r="FA114" s="568"/>
      <c r="FB114" s="568"/>
      <c r="FC114" s="568"/>
      <c r="FD114" s="568"/>
      <c r="FE114" s="568"/>
      <c r="FF114" s="568"/>
      <c r="FG114" s="568"/>
      <c r="FH114" s="568"/>
      <c r="FI114" s="568"/>
      <c r="FJ114" s="568"/>
      <c r="FK114" s="568"/>
      <c r="FL114" s="568"/>
      <c r="FM114" s="568"/>
      <c r="FN114" s="568"/>
      <c r="FO114" s="568"/>
      <c r="FP114" s="568"/>
      <c r="FQ114" s="568"/>
      <c r="FR114" s="568"/>
      <c r="FS114" s="568"/>
      <c r="FT114" s="568"/>
      <c r="FU114" s="568"/>
      <c r="FV114" s="568"/>
      <c r="FW114" s="568"/>
      <c r="FX114" s="568"/>
      <c r="FY114" s="568"/>
      <c r="FZ114" s="568"/>
      <c r="GA114" s="568"/>
      <c r="GB114" s="568"/>
      <c r="GC114" s="568"/>
      <c r="GD114" s="568"/>
      <c r="GE114" s="568"/>
      <c r="GF114" s="568"/>
      <c r="GG114" s="568"/>
      <c r="GH114" s="568"/>
      <c r="GI114" s="568"/>
      <c r="GJ114" s="568"/>
      <c r="GK114" s="568"/>
      <c r="GL114" s="568"/>
      <c r="GM114" s="568"/>
      <c r="GN114" s="568"/>
      <c r="GO114" s="568"/>
      <c r="GP114" s="568"/>
      <c r="GQ114" s="568"/>
      <c r="GR114" s="568"/>
      <c r="GS114" s="568"/>
      <c r="GT114" s="568"/>
      <c r="GU114" s="568"/>
      <c r="GV114" s="568"/>
      <c r="GW114" s="568"/>
      <c r="GX114" s="568"/>
      <c r="GY114" s="568"/>
      <c r="GZ114" s="568"/>
      <c r="HA114" s="568"/>
      <c r="HB114" s="568"/>
      <c r="HC114" s="568"/>
      <c r="HD114" s="568"/>
      <c r="HE114" s="568"/>
      <c r="HF114" s="568"/>
      <c r="HG114" s="568"/>
      <c r="HH114" s="568"/>
      <c r="HI114" s="568"/>
      <c r="HJ114" s="568"/>
      <c r="HK114" s="568"/>
      <c r="HL114" s="568"/>
      <c r="HM114" s="568"/>
      <c r="HN114" s="568"/>
      <c r="HO114" s="568"/>
      <c r="HP114" s="568"/>
      <c r="HQ114" s="568"/>
      <c r="HR114" s="568"/>
      <c r="HS114" s="568"/>
      <c r="HT114" s="568"/>
    </row>
    <row r="115" spans="1:228" s="569" customFormat="1" ht="45" customHeight="1">
      <c r="A115" s="589" t="s">
        <v>591</v>
      </c>
      <c r="B115" s="652" t="s">
        <v>1455</v>
      </c>
      <c r="C115" s="622" t="s">
        <v>26</v>
      </c>
      <c r="D115" s="624" t="s">
        <v>593</v>
      </c>
      <c r="E115" s="625"/>
      <c r="F115" s="622"/>
      <c r="G115" s="622"/>
      <c r="H115" s="653"/>
      <c r="I115" s="653"/>
      <c r="J115" s="622"/>
      <c r="K115" s="626"/>
      <c r="L115" s="626"/>
      <c r="M115" s="622"/>
      <c r="N115" s="622"/>
      <c r="O115" s="622"/>
      <c r="P115" s="622"/>
      <c r="Q115" s="669"/>
      <c r="R115" s="568"/>
      <c r="S115" s="568"/>
      <c r="T115" s="568"/>
      <c r="U115" s="568"/>
      <c r="V115" s="568"/>
      <c r="W115" s="568"/>
      <c r="X115" s="568"/>
      <c r="Y115" s="568"/>
      <c r="Z115" s="568"/>
      <c r="AA115" s="568"/>
      <c r="AB115" s="568"/>
      <c r="AC115" s="568"/>
      <c r="AD115" s="568"/>
      <c r="AE115" s="568"/>
      <c r="AF115" s="568"/>
      <c r="AG115" s="568"/>
      <c r="AH115" s="568"/>
      <c r="AI115" s="568"/>
      <c r="AJ115" s="568"/>
      <c r="AK115" s="568"/>
      <c r="AL115" s="568"/>
      <c r="AM115" s="568"/>
      <c r="AN115" s="568"/>
      <c r="AO115" s="568"/>
      <c r="AP115" s="568"/>
      <c r="AQ115" s="568"/>
      <c r="AR115" s="568"/>
      <c r="AS115" s="568"/>
      <c r="AT115" s="568"/>
      <c r="AU115" s="568"/>
      <c r="AV115" s="568"/>
      <c r="AW115" s="568"/>
      <c r="AX115" s="568"/>
      <c r="AY115" s="568"/>
      <c r="AZ115" s="568"/>
      <c r="BA115" s="568"/>
      <c r="BB115" s="568"/>
      <c r="BC115" s="568"/>
      <c r="BD115" s="568"/>
      <c r="BE115" s="568"/>
      <c r="BF115" s="568"/>
      <c r="BG115" s="568"/>
      <c r="BH115" s="568"/>
      <c r="BI115" s="568"/>
      <c r="BJ115" s="568"/>
      <c r="BK115" s="568"/>
      <c r="BL115" s="568"/>
      <c r="BM115" s="568"/>
      <c r="BN115" s="568"/>
      <c r="BO115" s="568"/>
      <c r="BP115" s="568"/>
      <c r="BQ115" s="568"/>
      <c r="BR115" s="568"/>
      <c r="BS115" s="568"/>
      <c r="BT115" s="568"/>
      <c r="BU115" s="568"/>
      <c r="BV115" s="568"/>
      <c r="BW115" s="568"/>
      <c r="BX115" s="568"/>
      <c r="BY115" s="568"/>
      <c r="BZ115" s="568"/>
      <c r="CA115" s="568"/>
      <c r="CB115" s="568"/>
      <c r="CC115" s="568"/>
      <c r="CD115" s="568"/>
      <c r="CE115" s="568"/>
      <c r="CF115" s="568"/>
      <c r="CG115" s="568"/>
      <c r="CH115" s="568"/>
      <c r="CI115" s="568"/>
      <c r="CJ115" s="568"/>
      <c r="CK115" s="568"/>
      <c r="CL115" s="568"/>
      <c r="CM115" s="568"/>
      <c r="CN115" s="568"/>
      <c r="CO115" s="568"/>
      <c r="CP115" s="568"/>
      <c r="CQ115" s="568"/>
      <c r="CR115" s="568"/>
      <c r="CS115" s="568"/>
      <c r="CT115" s="568"/>
      <c r="CU115" s="568"/>
      <c r="CV115" s="568"/>
      <c r="CW115" s="568"/>
      <c r="CX115" s="568"/>
      <c r="CY115" s="568"/>
      <c r="CZ115" s="568"/>
      <c r="DA115" s="568"/>
      <c r="DB115" s="568"/>
      <c r="DC115" s="568"/>
      <c r="DD115" s="568"/>
      <c r="DE115" s="568"/>
      <c r="DF115" s="568"/>
      <c r="DG115" s="568"/>
      <c r="DH115" s="568"/>
      <c r="DI115" s="568"/>
      <c r="DJ115" s="568"/>
      <c r="DK115" s="568"/>
      <c r="DL115" s="568"/>
      <c r="DM115" s="568"/>
      <c r="DN115" s="568"/>
      <c r="DO115" s="568"/>
      <c r="DP115" s="568"/>
      <c r="DQ115" s="568"/>
      <c r="DR115" s="568"/>
      <c r="DS115" s="568"/>
      <c r="DT115" s="568"/>
      <c r="DU115" s="568"/>
      <c r="DV115" s="568"/>
      <c r="DW115" s="568"/>
      <c r="DX115" s="568"/>
      <c r="DY115" s="568"/>
      <c r="DZ115" s="568"/>
      <c r="EA115" s="568"/>
      <c r="EB115" s="568"/>
      <c r="EC115" s="568"/>
      <c r="ED115" s="568"/>
      <c r="EE115" s="568"/>
      <c r="EF115" s="568"/>
      <c r="EG115" s="568"/>
      <c r="EH115" s="568"/>
      <c r="EI115" s="568"/>
      <c r="EJ115" s="568"/>
      <c r="EK115" s="568"/>
      <c r="EL115" s="568"/>
      <c r="EM115" s="568"/>
      <c r="EN115" s="568"/>
      <c r="EO115" s="568"/>
      <c r="EP115" s="568"/>
      <c r="EQ115" s="568"/>
      <c r="ER115" s="568"/>
      <c r="ES115" s="568"/>
      <c r="ET115" s="568"/>
      <c r="EU115" s="568"/>
      <c r="EV115" s="568"/>
      <c r="EW115" s="568"/>
      <c r="EX115" s="568"/>
      <c r="EY115" s="568"/>
      <c r="EZ115" s="568"/>
      <c r="FA115" s="568"/>
      <c r="FB115" s="568"/>
      <c r="FC115" s="568"/>
      <c r="FD115" s="568"/>
      <c r="FE115" s="568"/>
      <c r="FF115" s="568"/>
      <c r="FG115" s="568"/>
      <c r="FH115" s="568"/>
      <c r="FI115" s="568"/>
      <c r="FJ115" s="568"/>
      <c r="FK115" s="568"/>
      <c r="FL115" s="568"/>
      <c r="FM115" s="568"/>
      <c r="FN115" s="568"/>
      <c r="FO115" s="568"/>
      <c r="FP115" s="568"/>
      <c r="FQ115" s="568"/>
      <c r="FR115" s="568"/>
      <c r="FS115" s="568"/>
      <c r="FT115" s="568"/>
      <c r="FU115" s="568"/>
      <c r="FV115" s="568"/>
      <c r="FW115" s="568"/>
      <c r="FX115" s="568"/>
      <c r="FY115" s="568"/>
      <c r="FZ115" s="568"/>
      <c r="GA115" s="568"/>
      <c r="GB115" s="568"/>
      <c r="GC115" s="568"/>
      <c r="GD115" s="568"/>
      <c r="GE115" s="568"/>
      <c r="GF115" s="568"/>
      <c r="GG115" s="568"/>
      <c r="GH115" s="568"/>
      <c r="GI115" s="568"/>
      <c r="GJ115" s="568"/>
      <c r="GK115" s="568"/>
      <c r="GL115" s="568"/>
      <c r="GM115" s="568"/>
      <c r="GN115" s="568"/>
      <c r="GO115" s="568"/>
      <c r="GP115" s="568"/>
      <c r="GQ115" s="568"/>
      <c r="GR115" s="568"/>
      <c r="GS115" s="568"/>
      <c r="GT115" s="568"/>
      <c r="GU115" s="568"/>
      <c r="GV115" s="568"/>
      <c r="GW115" s="568"/>
      <c r="GX115" s="568"/>
      <c r="GY115" s="568"/>
      <c r="GZ115" s="568"/>
      <c r="HA115" s="568"/>
      <c r="HB115" s="568"/>
      <c r="HC115" s="568"/>
      <c r="HD115" s="568"/>
      <c r="HE115" s="568"/>
      <c r="HF115" s="568"/>
      <c r="HG115" s="568"/>
      <c r="HH115" s="568"/>
      <c r="HI115" s="568"/>
      <c r="HJ115" s="568"/>
      <c r="HK115" s="568"/>
      <c r="HL115" s="568"/>
      <c r="HM115" s="568"/>
      <c r="HN115" s="568"/>
      <c r="HO115" s="568"/>
      <c r="HP115" s="568"/>
      <c r="HQ115" s="568"/>
      <c r="HR115" s="568"/>
      <c r="HS115" s="568"/>
      <c r="HT115" s="568"/>
    </row>
    <row r="116" spans="1:228" s="569" customFormat="1" ht="45" customHeight="1">
      <c r="A116" s="589"/>
      <c r="B116" s="652" t="s">
        <v>1533</v>
      </c>
      <c r="C116" s="622" t="s">
        <v>26</v>
      </c>
      <c r="D116" s="636" t="s">
        <v>1534</v>
      </c>
      <c r="E116" s="625"/>
      <c r="F116" s="622"/>
      <c r="G116" s="622"/>
      <c r="H116" s="653"/>
      <c r="I116" s="634"/>
      <c r="J116" s="622"/>
      <c r="K116" s="626"/>
      <c r="L116" s="626"/>
      <c r="M116" s="622"/>
      <c r="N116" s="622"/>
      <c r="O116" s="622"/>
      <c r="P116" s="622" t="s">
        <v>1570</v>
      </c>
      <c r="Q116" s="669" t="s">
        <v>1571</v>
      </c>
      <c r="R116" s="568"/>
      <c r="S116" s="568"/>
      <c r="T116" s="568"/>
      <c r="U116" s="568"/>
      <c r="V116" s="568"/>
      <c r="W116" s="568"/>
      <c r="X116" s="568"/>
      <c r="Y116" s="568"/>
      <c r="Z116" s="568"/>
      <c r="AA116" s="568"/>
      <c r="AB116" s="568"/>
      <c r="AC116" s="568"/>
      <c r="AD116" s="568"/>
      <c r="AE116" s="568"/>
      <c r="AF116" s="568"/>
      <c r="AG116" s="568"/>
      <c r="AH116" s="568"/>
      <c r="AI116" s="568"/>
      <c r="AJ116" s="568"/>
      <c r="AK116" s="568"/>
      <c r="AL116" s="568"/>
      <c r="AM116" s="568"/>
      <c r="AN116" s="568"/>
      <c r="AO116" s="568"/>
      <c r="AP116" s="568"/>
      <c r="AQ116" s="568"/>
      <c r="AR116" s="568"/>
      <c r="AS116" s="568"/>
      <c r="AT116" s="568"/>
      <c r="AU116" s="568"/>
      <c r="AV116" s="568"/>
      <c r="AW116" s="568"/>
      <c r="AX116" s="568"/>
      <c r="AY116" s="568"/>
      <c r="AZ116" s="568"/>
      <c r="BA116" s="568"/>
      <c r="BB116" s="568"/>
      <c r="BC116" s="568"/>
      <c r="BD116" s="568"/>
      <c r="BE116" s="568"/>
      <c r="BF116" s="568"/>
      <c r="BG116" s="568"/>
      <c r="BH116" s="568"/>
      <c r="BI116" s="568"/>
      <c r="BJ116" s="568"/>
      <c r="BK116" s="568"/>
      <c r="BL116" s="568"/>
      <c r="BM116" s="568"/>
      <c r="BN116" s="568"/>
      <c r="BO116" s="568"/>
      <c r="BP116" s="568"/>
      <c r="BQ116" s="568"/>
      <c r="BR116" s="568"/>
      <c r="BS116" s="568"/>
      <c r="BT116" s="568"/>
      <c r="BU116" s="568"/>
      <c r="BV116" s="568"/>
      <c r="BW116" s="568"/>
      <c r="BX116" s="568"/>
      <c r="BY116" s="568"/>
      <c r="BZ116" s="568"/>
      <c r="CA116" s="568"/>
      <c r="CB116" s="568"/>
      <c r="CC116" s="568"/>
      <c r="CD116" s="568"/>
      <c r="CE116" s="568"/>
      <c r="CF116" s="568"/>
      <c r="CG116" s="568"/>
      <c r="CH116" s="568"/>
      <c r="CI116" s="568"/>
      <c r="CJ116" s="568"/>
      <c r="CK116" s="568"/>
      <c r="CL116" s="568"/>
      <c r="CM116" s="568"/>
      <c r="CN116" s="568"/>
      <c r="CO116" s="568"/>
      <c r="CP116" s="568"/>
      <c r="CQ116" s="568"/>
      <c r="CR116" s="568"/>
      <c r="CS116" s="568"/>
      <c r="CT116" s="568"/>
      <c r="CU116" s="568"/>
      <c r="CV116" s="568"/>
      <c r="CW116" s="568"/>
      <c r="CX116" s="568"/>
      <c r="CY116" s="568"/>
      <c r="CZ116" s="568"/>
      <c r="DA116" s="568"/>
      <c r="DB116" s="568"/>
      <c r="DC116" s="568"/>
      <c r="DD116" s="568"/>
      <c r="DE116" s="568"/>
      <c r="DF116" s="568"/>
      <c r="DG116" s="568"/>
      <c r="DH116" s="568"/>
      <c r="DI116" s="568"/>
      <c r="DJ116" s="568"/>
      <c r="DK116" s="568"/>
      <c r="DL116" s="568"/>
      <c r="DM116" s="568"/>
      <c r="DN116" s="568"/>
      <c r="DO116" s="568"/>
      <c r="DP116" s="568"/>
      <c r="DQ116" s="568"/>
      <c r="DR116" s="568"/>
      <c r="DS116" s="568"/>
      <c r="DT116" s="568"/>
      <c r="DU116" s="568"/>
      <c r="DV116" s="568"/>
      <c r="DW116" s="568"/>
      <c r="DX116" s="568"/>
      <c r="DY116" s="568"/>
      <c r="DZ116" s="568"/>
      <c r="EA116" s="568"/>
      <c r="EB116" s="568"/>
      <c r="EC116" s="568"/>
      <c r="ED116" s="568"/>
      <c r="EE116" s="568"/>
      <c r="EF116" s="568"/>
      <c r="EG116" s="568"/>
      <c r="EH116" s="568"/>
      <c r="EI116" s="568"/>
      <c r="EJ116" s="568"/>
      <c r="EK116" s="568"/>
      <c r="EL116" s="568"/>
      <c r="EM116" s="568"/>
      <c r="EN116" s="568"/>
      <c r="EO116" s="568"/>
      <c r="EP116" s="568"/>
      <c r="EQ116" s="568"/>
      <c r="ER116" s="568"/>
      <c r="ES116" s="568"/>
      <c r="ET116" s="568"/>
      <c r="EU116" s="568"/>
      <c r="EV116" s="568"/>
      <c r="EW116" s="568"/>
      <c r="EX116" s="568"/>
      <c r="EY116" s="568"/>
      <c r="EZ116" s="568"/>
      <c r="FA116" s="568"/>
      <c r="FB116" s="568"/>
      <c r="FC116" s="568"/>
      <c r="FD116" s="568"/>
      <c r="FE116" s="568"/>
      <c r="FF116" s="568"/>
      <c r="FG116" s="568"/>
      <c r="FH116" s="568"/>
      <c r="FI116" s="568"/>
      <c r="FJ116" s="568"/>
      <c r="FK116" s="568"/>
      <c r="FL116" s="568"/>
      <c r="FM116" s="568"/>
      <c r="FN116" s="568"/>
      <c r="FO116" s="568"/>
      <c r="FP116" s="568"/>
      <c r="FQ116" s="568"/>
      <c r="FR116" s="568"/>
      <c r="FS116" s="568"/>
      <c r="FT116" s="568"/>
      <c r="FU116" s="568"/>
      <c r="FV116" s="568"/>
      <c r="FW116" s="568"/>
      <c r="FX116" s="568"/>
      <c r="FY116" s="568"/>
      <c r="FZ116" s="568"/>
      <c r="GA116" s="568"/>
      <c r="GB116" s="568"/>
      <c r="GC116" s="568"/>
      <c r="GD116" s="568"/>
      <c r="GE116" s="568"/>
      <c r="GF116" s="568"/>
      <c r="GG116" s="568"/>
      <c r="GH116" s="568"/>
      <c r="GI116" s="568"/>
      <c r="GJ116" s="568"/>
      <c r="GK116" s="568"/>
      <c r="GL116" s="568"/>
      <c r="GM116" s="568"/>
      <c r="GN116" s="568"/>
      <c r="GO116" s="568"/>
      <c r="GP116" s="568"/>
      <c r="GQ116" s="568"/>
      <c r="GR116" s="568"/>
      <c r="GS116" s="568"/>
      <c r="GT116" s="568"/>
      <c r="GU116" s="568"/>
      <c r="GV116" s="568"/>
      <c r="GW116" s="568"/>
      <c r="GX116" s="568"/>
      <c r="GY116" s="568"/>
      <c r="GZ116" s="568"/>
      <c r="HA116" s="568"/>
      <c r="HB116" s="568"/>
      <c r="HC116" s="568"/>
      <c r="HD116" s="568"/>
      <c r="HE116" s="568"/>
      <c r="HF116" s="568"/>
      <c r="HG116" s="568"/>
      <c r="HH116" s="568"/>
      <c r="HI116" s="568"/>
      <c r="HJ116" s="568"/>
      <c r="HK116" s="568"/>
      <c r="HL116" s="568"/>
      <c r="HM116" s="568"/>
      <c r="HN116" s="568"/>
      <c r="HO116" s="568"/>
      <c r="HP116" s="568"/>
      <c r="HQ116" s="568"/>
      <c r="HR116" s="568"/>
      <c r="HS116" s="568"/>
      <c r="HT116" s="568"/>
    </row>
    <row r="117" spans="1:228" s="569" customFormat="1" ht="45" customHeight="1">
      <c r="A117" s="589"/>
      <c r="B117" s="652" t="s">
        <v>1535</v>
      </c>
      <c r="C117" s="622" t="s">
        <v>26</v>
      </c>
      <c r="D117" s="624" t="s">
        <v>1536</v>
      </c>
      <c r="E117" s="625"/>
      <c r="F117" s="627">
        <v>13</v>
      </c>
      <c r="G117" s="622"/>
      <c r="H117" s="639">
        <v>1948.44</v>
      </c>
      <c r="I117" s="653"/>
      <c r="J117" s="622"/>
      <c r="K117" s="626"/>
      <c r="L117" s="626">
        <v>46142</v>
      </c>
      <c r="M117" s="622" t="s">
        <v>18</v>
      </c>
      <c r="N117" s="622" t="s">
        <v>51</v>
      </c>
      <c r="O117" s="654" t="s">
        <v>956</v>
      </c>
      <c r="P117" s="622"/>
      <c r="Q117" s="669"/>
      <c r="R117" s="568"/>
      <c r="S117" s="568"/>
      <c r="T117" s="568"/>
      <c r="U117" s="568"/>
      <c r="V117" s="568"/>
      <c r="W117" s="568"/>
      <c r="X117" s="568"/>
      <c r="Y117" s="568"/>
      <c r="Z117" s="568"/>
      <c r="AA117" s="568"/>
      <c r="AB117" s="568"/>
      <c r="AC117" s="568"/>
      <c r="AD117" s="568"/>
      <c r="AE117" s="568"/>
      <c r="AF117" s="568"/>
      <c r="AG117" s="568"/>
      <c r="AH117" s="568"/>
      <c r="AI117" s="568"/>
      <c r="AJ117" s="568"/>
      <c r="AK117" s="568"/>
      <c r="AL117" s="568"/>
      <c r="AM117" s="568"/>
      <c r="AN117" s="568"/>
      <c r="AO117" s="568"/>
      <c r="AP117" s="568"/>
      <c r="AQ117" s="568"/>
      <c r="AR117" s="568"/>
      <c r="AS117" s="568"/>
      <c r="AT117" s="568"/>
      <c r="AU117" s="568"/>
      <c r="AV117" s="568"/>
      <c r="AW117" s="568"/>
      <c r="AX117" s="568"/>
      <c r="AY117" s="568"/>
      <c r="AZ117" s="568"/>
      <c r="BA117" s="568"/>
      <c r="BB117" s="568"/>
      <c r="BC117" s="568"/>
      <c r="BD117" s="568"/>
      <c r="BE117" s="568"/>
      <c r="BF117" s="568"/>
      <c r="BG117" s="568"/>
      <c r="BH117" s="568"/>
      <c r="BI117" s="568"/>
      <c r="BJ117" s="568"/>
      <c r="BK117" s="568"/>
      <c r="BL117" s="568"/>
      <c r="BM117" s="568"/>
      <c r="BN117" s="568"/>
      <c r="BO117" s="568"/>
      <c r="BP117" s="568"/>
      <c r="BQ117" s="568"/>
      <c r="BR117" s="568"/>
      <c r="BS117" s="568"/>
      <c r="BT117" s="568"/>
      <c r="BU117" s="568"/>
      <c r="BV117" s="568"/>
      <c r="BW117" s="568"/>
      <c r="BX117" s="568"/>
      <c r="BY117" s="568"/>
      <c r="BZ117" s="568"/>
      <c r="CA117" s="568"/>
      <c r="CB117" s="568"/>
      <c r="CC117" s="568"/>
      <c r="CD117" s="568"/>
      <c r="CE117" s="568"/>
      <c r="CF117" s="568"/>
      <c r="CG117" s="568"/>
      <c r="CH117" s="568"/>
      <c r="CI117" s="568"/>
      <c r="CJ117" s="568"/>
      <c r="CK117" s="568"/>
      <c r="CL117" s="568"/>
      <c r="CM117" s="568"/>
      <c r="CN117" s="568"/>
      <c r="CO117" s="568"/>
      <c r="CP117" s="568"/>
      <c r="CQ117" s="568"/>
      <c r="CR117" s="568"/>
      <c r="CS117" s="568"/>
      <c r="CT117" s="568"/>
      <c r="CU117" s="568"/>
      <c r="CV117" s="568"/>
      <c r="CW117" s="568"/>
      <c r="CX117" s="568"/>
      <c r="CY117" s="568"/>
      <c r="CZ117" s="568"/>
      <c r="DA117" s="568"/>
      <c r="DB117" s="568"/>
      <c r="DC117" s="568"/>
      <c r="DD117" s="568"/>
      <c r="DE117" s="568"/>
      <c r="DF117" s="568"/>
      <c r="DG117" s="568"/>
      <c r="DH117" s="568"/>
      <c r="DI117" s="568"/>
      <c r="DJ117" s="568"/>
      <c r="DK117" s="568"/>
      <c r="DL117" s="568"/>
      <c r="DM117" s="568"/>
      <c r="DN117" s="568"/>
      <c r="DO117" s="568"/>
      <c r="DP117" s="568"/>
      <c r="DQ117" s="568"/>
      <c r="DR117" s="568"/>
      <c r="DS117" s="568"/>
      <c r="DT117" s="568"/>
      <c r="DU117" s="568"/>
      <c r="DV117" s="568"/>
      <c r="DW117" s="568"/>
      <c r="DX117" s="568"/>
      <c r="DY117" s="568"/>
      <c r="DZ117" s="568"/>
      <c r="EA117" s="568"/>
      <c r="EB117" s="568"/>
      <c r="EC117" s="568"/>
      <c r="ED117" s="568"/>
      <c r="EE117" s="568"/>
      <c r="EF117" s="568"/>
      <c r="EG117" s="568"/>
      <c r="EH117" s="568"/>
      <c r="EI117" s="568"/>
      <c r="EJ117" s="568"/>
      <c r="EK117" s="568"/>
      <c r="EL117" s="568"/>
      <c r="EM117" s="568"/>
      <c r="EN117" s="568"/>
      <c r="EO117" s="568"/>
      <c r="EP117" s="568"/>
      <c r="EQ117" s="568"/>
      <c r="ER117" s="568"/>
      <c r="ES117" s="568"/>
      <c r="ET117" s="568"/>
      <c r="EU117" s="568"/>
      <c r="EV117" s="568"/>
      <c r="EW117" s="568"/>
      <c r="EX117" s="568"/>
      <c r="EY117" s="568"/>
      <c r="EZ117" s="568"/>
      <c r="FA117" s="568"/>
      <c r="FB117" s="568"/>
      <c r="FC117" s="568"/>
      <c r="FD117" s="568"/>
      <c r="FE117" s="568"/>
      <c r="FF117" s="568"/>
      <c r="FG117" s="568"/>
      <c r="FH117" s="568"/>
      <c r="FI117" s="568"/>
      <c r="FJ117" s="568"/>
      <c r="FK117" s="568"/>
      <c r="FL117" s="568"/>
      <c r="FM117" s="568"/>
      <c r="FN117" s="568"/>
      <c r="FO117" s="568"/>
      <c r="FP117" s="568"/>
      <c r="FQ117" s="568"/>
      <c r="FR117" s="568"/>
      <c r="FS117" s="568"/>
      <c r="FT117" s="568"/>
      <c r="FU117" s="568"/>
      <c r="FV117" s="568"/>
      <c r="FW117" s="568"/>
      <c r="FX117" s="568"/>
      <c r="FY117" s="568"/>
      <c r="FZ117" s="568"/>
      <c r="GA117" s="568"/>
      <c r="GB117" s="568"/>
      <c r="GC117" s="568"/>
      <c r="GD117" s="568"/>
      <c r="GE117" s="568"/>
      <c r="GF117" s="568"/>
      <c r="GG117" s="568"/>
      <c r="GH117" s="568"/>
      <c r="GI117" s="568"/>
      <c r="GJ117" s="568"/>
      <c r="GK117" s="568"/>
      <c r="GL117" s="568"/>
      <c r="GM117" s="568"/>
      <c r="GN117" s="568"/>
      <c r="GO117" s="568"/>
      <c r="GP117" s="568"/>
      <c r="GQ117" s="568"/>
      <c r="GR117" s="568"/>
      <c r="GS117" s="568"/>
      <c r="GT117" s="568"/>
      <c r="GU117" s="568"/>
      <c r="GV117" s="568"/>
      <c r="GW117" s="568"/>
      <c r="GX117" s="568"/>
      <c r="GY117" s="568"/>
      <c r="GZ117" s="568"/>
      <c r="HA117" s="568"/>
      <c r="HB117" s="568"/>
      <c r="HC117" s="568"/>
      <c r="HD117" s="568"/>
      <c r="HE117" s="568"/>
      <c r="HF117" s="568"/>
      <c r="HG117" s="568"/>
      <c r="HH117" s="568"/>
      <c r="HI117" s="568"/>
      <c r="HJ117" s="568"/>
      <c r="HK117" s="568"/>
      <c r="HL117" s="568"/>
      <c r="HM117" s="568"/>
      <c r="HN117" s="568"/>
      <c r="HO117" s="568"/>
      <c r="HP117" s="568"/>
      <c r="HQ117" s="568"/>
      <c r="HR117" s="568"/>
      <c r="HS117" s="568"/>
      <c r="HT117" s="568"/>
    </row>
    <row r="118" spans="1:228" ht="30" customHeight="1">
      <c r="A118" s="614"/>
      <c r="B118" s="623" t="s">
        <v>1579</v>
      </c>
      <c r="C118" s="622" t="s">
        <v>26</v>
      </c>
      <c r="D118" s="624" t="s">
        <v>1593</v>
      </c>
      <c r="E118" s="666"/>
      <c r="F118" s="627">
        <v>3</v>
      </c>
      <c r="G118" s="667"/>
      <c r="H118" s="639">
        <v>2293.35</v>
      </c>
      <c r="I118" s="639"/>
      <c r="J118" s="627"/>
      <c r="K118" s="665"/>
      <c r="L118" s="665"/>
      <c r="M118" s="622"/>
      <c r="N118" s="627"/>
      <c r="O118" s="627"/>
      <c r="P118" s="622"/>
      <c r="Q118" s="669"/>
    </row>
    <row r="119" spans="1:228" ht="30" customHeight="1">
      <c r="A119" s="614"/>
      <c r="B119" s="623" t="s">
        <v>1580</v>
      </c>
      <c r="C119" s="622" t="s">
        <v>26</v>
      </c>
      <c r="D119" s="624" t="s">
        <v>1594</v>
      </c>
      <c r="E119" s="666"/>
      <c r="F119" s="627">
        <v>3</v>
      </c>
      <c r="G119" s="655"/>
      <c r="H119" s="639">
        <v>2852.4</v>
      </c>
      <c r="I119" s="639"/>
      <c r="J119" s="627"/>
      <c r="K119" s="665"/>
      <c r="L119" s="665"/>
      <c r="M119" s="622"/>
      <c r="N119" s="627"/>
      <c r="O119" s="627"/>
      <c r="P119" s="622"/>
      <c r="Q119" s="669"/>
    </row>
    <row r="120" spans="1:228" ht="30" customHeight="1">
      <c r="A120" s="614"/>
      <c r="B120" s="623" t="s">
        <v>1581</v>
      </c>
      <c r="C120" s="622" t="s">
        <v>26</v>
      </c>
      <c r="D120" s="624" t="s">
        <v>1536</v>
      </c>
      <c r="E120" s="666"/>
      <c r="F120" s="627">
        <v>3</v>
      </c>
      <c r="G120" s="655"/>
      <c r="H120" s="639">
        <v>764.61</v>
      </c>
      <c r="I120" s="639"/>
      <c r="J120" s="627"/>
      <c r="K120" s="665"/>
      <c r="L120" s="665"/>
      <c r="M120" s="622"/>
      <c r="N120" s="627"/>
      <c r="O120" s="627"/>
      <c r="P120" s="622"/>
      <c r="Q120" s="669"/>
    </row>
    <row r="121" spans="1:228" ht="30" customHeight="1">
      <c r="A121" s="614"/>
      <c r="B121" s="623" t="s">
        <v>1582</v>
      </c>
      <c r="C121" s="622" t="s">
        <v>26</v>
      </c>
      <c r="D121" s="624" t="s">
        <v>1595</v>
      </c>
      <c r="E121" s="666"/>
      <c r="F121" s="627">
        <v>13</v>
      </c>
      <c r="G121" s="655"/>
      <c r="H121" s="639">
        <v>1948.44</v>
      </c>
      <c r="I121" s="639"/>
      <c r="J121" s="627"/>
      <c r="K121" s="665"/>
      <c r="L121" s="665"/>
      <c r="M121" s="622"/>
      <c r="N121" s="627"/>
      <c r="O121" s="627"/>
      <c r="P121" s="622"/>
      <c r="Q121" s="669"/>
    </row>
    <row r="122" spans="1:228" ht="30" customHeight="1">
      <c r="A122" s="614"/>
      <c r="B122" s="623" t="s">
        <v>1583</v>
      </c>
      <c r="C122" s="622" t="s">
        <v>26</v>
      </c>
      <c r="D122" s="624" t="s">
        <v>1596</v>
      </c>
      <c r="E122" s="666"/>
      <c r="F122" s="627">
        <v>13</v>
      </c>
      <c r="G122" s="655"/>
      <c r="H122" s="639">
        <v>4712.5</v>
      </c>
      <c r="I122" s="639"/>
      <c r="J122" s="627"/>
      <c r="K122" s="665"/>
      <c r="L122" s="665"/>
      <c r="M122" s="622"/>
      <c r="N122" s="627"/>
      <c r="O122" s="627"/>
      <c r="P122" s="622"/>
      <c r="Q122" s="669"/>
    </row>
    <row r="123" spans="1:228" ht="30" customHeight="1">
      <c r="A123" s="614"/>
      <c r="B123" s="623" t="s">
        <v>1584</v>
      </c>
      <c r="C123" s="622" t="s">
        <v>26</v>
      </c>
      <c r="D123" s="624" t="s">
        <v>1597</v>
      </c>
      <c r="E123" s="666"/>
      <c r="F123" s="627">
        <v>13</v>
      </c>
      <c r="G123" s="655"/>
      <c r="H123" s="639">
        <v>2598.6999999999998</v>
      </c>
      <c r="I123" s="639"/>
      <c r="J123" s="627"/>
      <c r="K123" s="665"/>
      <c r="L123" s="665"/>
      <c r="M123" s="622"/>
      <c r="N123" s="627"/>
      <c r="O123" s="627"/>
      <c r="P123" s="622"/>
      <c r="Q123" s="669"/>
    </row>
    <row r="124" spans="1:228" ht="30" customHeight="1">
      <c r="A124" s="614"/>
      <c r="B124" s="623" t="s">
        <v>1585</v>
      </c>
      <c r="C124" s="622" t="s">
        <v>26</v>
      </c>
      <c r="D124" s="624" t="s">
        <v>1598</v>
      </c>
      <c r="E124" s="666"/>
      <c r="F124" s="627">
        <v>8</v>
      </c>
      <c r="G124" s="655"/>
      <c r="H124" s="639">
        <v>2239.1999999999998</v>
      </c>
      <c r="I124" s="639"/>
      <c r="J124" s="627"/>
      <c r="K124" s="665"/>
      <c r="L124" s="665"/>
      <c r="M124" s="622"/>
      <c r="N124" s="627"/>
      <c r="O124" s="627"/>
      <c r="P124" s="622"/>
      <c r="Q124" s="669"/>
    </row>
    <row r="125" spans="1:228" ht="30" customHeight="1">
      <c r="A125" s="614"/>
      <c r="B125" s="623" t="s">
        <v>1586</v>
      </c>
      <c r="C125" s="622" t="s">
        <v>26</v>
      </c>
      <c r="D125" s="624" t="s">
        <v>1599</v>
      </c>
      <c r="E125" s="666"/>
      <c r="F125" s="627">
        <v>2</v>
      </c>
      <c r="G125" s="655"/>
      <c r="H125" s="639">
        <v>15500</v>
      </c>
      <c r="I125" s="639"/>
      <c r="J125" s="627"/>
      <c r="K125" s="665"/>
      <c r="L125" s="665"/>
      <c r="M125" s="622"/>
      <c r="N125" s="627"/>
      <c r="O125" s="627"/>
      <c r="P125" s="622"/>
      <c r="Q125" s="669"/>
    </row>
    <row r="126" spans="1:228" ht="30" customHeight="1">
      <c r="A126" s="614"/>
      <c r="B126" s="623" t="s">
        <v>1587</v>
      </c>
      <c r="C126" s="622" t="s">
        <v>26</v>
      </c>
      <c r="D126" s="624" t="s">
        <v>1600</v>
      </c>
      <c r="E126" s="666"/>
      <c r="F126" s="627">
        <v>32</v>
      </c>
      <c r="G126" s="655"/>
      <c r="H126" s="639">
        <v>5010.88</v>
      </c>
      <c r="I126" s="639"/>
      <c r="J126" s="627"/>
      <c r="K126" s="665"/>
      <c r="L126" s="665"/>
      <c r="M126" s="622"/>
      <c r="N126" s="627"/>
      <c r="O126" s="627"/>
      <c r="P126" s="622"/>
      <c r="Q126" s="669"/>
    </row>
    <row r="127" spans="1:228" ht="30" customHeight="1">
      <c r="A127" s="614"/>
      <c r="B127" s="623" t="s">
        <v>1588</v>
      </c>
      <c r="C127" s="622" t="s">
        <v>26</v>
      </c>
      <c r="D127" s="624" t="s">
        <v>1601</v>
      </c>
      <c r="E127" s="666"/>
      <c r="F127" s="627">
        <v>210</v>
      </c>
      <c r="G127" s="655"/>
      <c r="H127" s="639">
        <v>79684.5</v>
      </c>
      <c r="I127" s="639"/>
      <c r="J127" s="627"/>
      <c r="K127" s="665"/>
      <c r="L127" s="665"/>
      <c r="M127" s="622"/>
      <c r="N127" s="627"/>
      <c r="O127" s="627"/>
      <c r="P127" s="622"/>
      <c r="Q127" s="669"/>
    </row>
    <row r="128" spans="1:228" ht="30" customHeight="1">
      <c r="A128" s="614"/>
      <c r="B128" s="623" t="s">
        <v>1589</v>
      </c>
      <c r="C128" s="622" t="s">
        <v>26</v>
      </c>
      <c r="D128" s="624" t="s">
        <v>1602</v>
      </c>
      <c r="E128" s="666"/>
      <c r="F128" s="627">
        <v>8</v>
      </c>
      <c r="G128" s="655"/>
      <c r="H128" s="639">
        <v>2546</v>
      </c>
      <c r="I128" s="639"/>
      <c r="J128" s="627"/>
      <c r="K128" s="665"/>
      <c r="L128" s="665"/>
      <c r="M128" s="622"/>
      <c r="N128" s="627"/>
      <c r="O128" s="627"/>
      <c r="P128" s="622"/>
      <c r="Q128" s="669"/>
    </row>
    <row r="129" spans="1:228" ht="30" customHeight="1">
      <c r="A129" s="614"/>
      <c r="B129" s="623" t="s">
        <v>1590</v>
      </c>
      <c r="C129" s="622" t="s">
        <v>26</v>
      </c>
      <c r="D129" s="624" t="s">
        <v>1603</v>
      </c>
      <c r="E129" s="666"/>
      <c r="F129" s="627">
        <v>5</v>
      </c>
      <c r="G129" s="655"/>
      <c r="H129" s="639">
        <v>4796.7299999999996</v>
      </c>
      <c r="I129" s="639"/>
      <c r="J129" s="627"/>
      <c r="K129" s="665"/>
      <c r="L129" s="665"/>
      <c r="M129" s="622"/>
      <c r="N129" s="627"/>
      <c r="O129" s="627"/>
      <c r="P129" s="622"/>
      <c r="Q129" s="669"/>
    </row>
    <row r="130" spans="1:228" ht="30" customHeight="1">
      <c r="A130" s="614"/>
      <c r="B130" s="623" t="s">
        <v>1591</v>
      </c>
      <c r="C130" s="622" t="s">
        <v>26</v>
      </c>
      <c r="D130" s="624" t="s">
        <v>1604</v>
      </c>
      <c r="E130" s="666"/>
      <c r="F130" s="627">
        <v>30</v>
      </c>
      <c r="G130" s="655"/>
      <c r="H130" s="639">
        <v>4500</v>
      </c>
      <c r="I130" s="639"/>
      <c r="J130" s="627"/>
      <c r="K130" s="665"/>
      <c r="L130" s="665"/>
      <c r="M130" s="622"/>
      <c r="N130" s="627"/>
      <c r="O130" s="627"/>
      <c r="P130" s="622"/>
      <c r="Q130" s="669"/>
    </row>
    <row r="131" spans="1:228" ht="30" customHeight="1">
      <c r="A131" s="614"/>
      <c r="B131" s="623" t="s">
        <v>1592</v>
      </c>
      <c r="C131" s="622" t="s">
        <v>26</v>
      </c>
      <c r="D131" s="624" t="s">
        <v>1605</v>
      </c>
      <c r="E131" s="666"/>
      <c r="F131" s="627">
        <v>50</v>
      </c>
      <c r="G131" s="655"/>
      <c r="H131" s="639">
        <v>10900</v>
      </c>
      <c r="I131" s="639"/>
      <c r="J131" s="627"/>
      <c r="K131" s="665"/>
      <c r="L131" s="665"/>
      <c r="M131" s="622"/>
      <c r="N131" s="627"/>
      <c r="O131" s="627"/>
      <c r="P131" s="622"/>
      <c r="Q131" s="669"/>
    </row>
    <row r="132" spans="1:228" s="569" customFormat="1" ht="82.9" customHeight="1">
      <c r="A132" s="589">
        <v>6</v>
      </c>
      <c r="B132" s="623">
        <v>144</v>
      </c>
      <c r="C132" s="622" t="s">
        <v>26</v>
      </c>
      <c r="D132" s="624" t="s">
        <v>1299</v>
      </c>
      <c r="E132" s="625" t="s">
        <v>550</v>
      </c>
      <c r="F132" s="622">
        <v>1</v>
      </c>
      <c r="G132" s="622" t="s">
        <v>185</v>
      </c>
      <c r="H132" s="634">
        <v>900000</v>
      </c>
      <c r="I132" s="653">
        <v>450000</v>
      </c>
      <c r="J132" s="622" t="s">
        <v>11</v>
      </c>
      <c r="K132" s="626">
        <v>46053</v>
      </c>
      <c r="L132" s="626">
        <v>46142</v>
      </c>
      <c r="M132" s="622"/>
      <c r="N132" s="622"/>
      <c r="O132" s="622"/>
      <c r="P132" s="622" t="s">
        <v>1302</v>
      </c>
      <c r="Q132" s="669" t="s">
        <v>1303</v>
      </c>
      <c r="R132" s="568"/>
      <c r="S132" s="568"/>
      <c r="T132" s="568"/>
      <c r="U132" s="568"/>
      <c r="V132" s="568"/>
      <c r="W132" s="568"/>
      <c r="X132" s="568"/>
      <c r="Y132" s="568"/>
      <c r="Z132" s="568"/>
      <c r="AA132" s="568"/>
      <c r="AB132" s="568"/>
      <c r="AC132" s="568"/>
      <c r="AD132" s="568"/>
      <c r="AE132" s="568"/>
      <c r="AF132" s="568"/>
      <c r="AG132" s="568"/>
      <c r="AH132" s="568"/>
      <c r="AI132" s="568"/>
      <c r="AJ132" s="568"/>
      <c r="AK132" s="568"/>
      <c r="AL132" s="568"/>
      <c r="AM132" s="568"/>
      <c r="AN132" s="568"/>
      <c r="AO132" s="568"/>
      <c r="AP132" s="568"/>
      <c r="AQ132" s="568"/>
      <c r="AR132" s="568"/>
      <c r="AS132" s="568"/>
      <c r="AT132" s="568"/>
      <c r="AU132" s="568"/>
      <c r="AV132" s="568"/>
      <c r="AW132" s="568"/>
      <c r="AX132" s="568"/>
      <c r="AY132" s="568"/>
      <c r="AZ132" s="568"/>
      <c r="BA132" s="568"/>
      <c r="BB132" s="568"/>
      <c r="BC132" s="568"/>
      <c r="BD132" s="568"/>
      <c r="BE132" s="568"/>
      <c r="BF132" s="568"/>
      <c r="BG132" s="568"/>
      <c r="BH132" s="568"/>
      <c r="BI132" s="568"/>
      <c r="BJ132" s="568"/>
      <c r="BK132" s="568"/>
      <c r="BL132" s="568"/>
      <c r="BM132" s="568"/>
      <c r="BN132" s="568"/>
      <c r="BO132" s="568"/>
      <c r="BP132" s="568"/>
      <c r="BQ132" s="568"/>
      <c r="BR132" s="568"/>
      <c r="BS132" s="568"/>
      <c r="BT132" s="568"/>
      <c r="BU132" s="568"/>
      <c r="BV132" s="568"/>
      <c r="BW132" s="568"/>
      <c r="BX132" s="568"/>
      <c r="BY132" s="568"/>
      <c r="BZ132" s="568"/>
      <c r="CA132" s="568"/>
      <c r="CB132" s="568"/>
      <c r="CC132" s="568"/>
      <c r="CD132" s="568"/>
      <c r="CE132" s="568"/>
      <c r="CF132" s="568"/>
      <c r="CG132" s="568"/>
      <c r="CH132" s="568"/>
      <c r="CI132" s="568"/>
      <c r="CJ132" s="568"/>
      <c r="CK132" s="568"/>
      <c r="CL132" s="568"/>
      <c r="CM132" s="568"/>
      <c r="CN132" s="568"/>
      <c r="CO132" s="568"/>
      <c r="CP132" s="568"/>
      <c r="CQ132" s="568"/>
      <c r="CR132" s="568"/>
      <c r="CS132" s="568"/>
      <c r="CT132" s="568"/>
      <c r="CU132" s="568"/>
      <c r="CV132" s="568"/>
      <c r="CW132" s="568"/>
      <c r="CX132" s="568"/>
      <c r="CY132" s="568"/>
      <c r="CZ132" s="568"/>
      <c r="DA132" s="568"/>
      <c r="DB132" s="568"/>
      <c r="DC132" s="568"/>
      <c r="DD132" s="568"/>
      <c r="DE132" s="568"/>
      <c r="DF132" s="568"/>
      <c r="DG132" s="568"/>
      <c r="DH132" s="568"/>
      <c r="DI132" s="568"/>
      <c r="DJ132" s="568"/>
      <c r="DK132" s="568"/>
      <c r="DL132" s="568"/>
      <c r="DM132" s="568"/>
      <c r="DN132" s="568"/>
      <c r="DO132" s="568"/>
      <c r="DP132" s="568"/>
      <c r="DQ132" s="568"/>
      <c r="DR132" s="568"/>
      <c r="DS132" s="568"/>
      <c r="DT132" s="568"/>
      <c r="DU132" s="568"/>
      <c r="DV132" s="568"/>
      <c r="DW132" s="568"/>
      <c r="DX132" s="568"/>
      <c r="DY132" s="568"/>
      <c r="DZ132" s="568"/>
      <c r="EA132" s="568"/>
      <c r="EB132" s="568"/>
      <c r="EC132" s="568"/>
      <c r="ED132" s="568"/>
      <c r="EE132" s="568"/>
      <c r="EF132" s="568"/>
      <c r="EG132" s="568"/>
      <c r="EH132" s="568"/>
      <c r="EI132" s="568"/>
      <c r="EJ132" s="568"/>
      <c r="EK132" s="568"/>
      <c r="EL132" s="568"/>
      <c r="EM132" s="568"/>
      <c r="EN132" s="568"/>
      <c r="EO132" s="568"/>
      <c r="EP132" s="568"/>
      <c r="EQ132" s="568"/>
      <c r="ER132" s="568"/>
      <c r="ES132" s="568"/>
      <c r="ET132" s="568"/>
      <c r="EU132" s="568"/>
      <c r="EV132" s="568"/>
      <c r="EW132" s="568"/>
      <c r="EX132" s="568"/>
      <c r="EY132" s="568"/>
      <c r="EZ132" s="568"/>
      <c r="FA132" s="568"/>
      <c r="FB132" s="568"/>
      <c r="FC132" s="568"/>
      <c r="FD132" s="568"/>
      <c r="FE132" s="568"/>
      <c r="FF132" s="568"/>
      <c r="FG132" s="568"/>
      <c r="FH132" s="568"/>
      <c r="FI132" s="568"/>
      <c r="FJ132" s="568"/>
      <c r="FK132" s="568"/>
      <c r="FL132" s="568"/>
      <c r="FM132" s="568"/>
      <c r="FN132" s="568"/>
      <c r="FO132" s="568"/>
      <c r="FP132" s="568"/>
      <c r="FQ132" s="568"/>
      <c r="FR132" s="568"/>
      <c r="FS132" s="568"/>
      <c r="FT132" s="568"/>
      <c r="FU132" s="568"/>
      <c r="FV132" s="568"/>
      <c r="FW132" s="568"/>
      <c r="FX132" s="568"/>
      <c r="FY132" s="568"/>
      <c r="FZ132" s="568"/>
      <c r="GA132" s="568"/>
      <c r="GB132" s="568"/>
      <c r="GC132" s="568"/>
      <c r="GD132" s="568"/>
      <c r="GE132" s="568"/>
      <c r="GF132" s="568"/>
      <c r="GG132" s="568"/>
      <c r="GH132" s="568"/>
      <c r="GI132" s="568"/>
      <c r="GJ132" s="568"/>
      <c r="GK132" s="568"/>
      <c r="GL132" s="568"/>
      <c r="GM132" s="568"/>
      <c r="GN132" s="568"/>
      <c r="GO132" s="568"/>
      <c r="GP132" s="568"/>
      <c r="GQ132" s="568"/>
      <c r="GR132" s="568"/>
      <c r="GS132" s="568"/>
      <c r="GT132" s="568"/>
      <c r="GU132" s="568"/>
      <c r="GV132" s="568"/>
      <c r="GW132" s="568"/>
      <c r="GX132" s="568"/>
      <c r="GY132" s="568"/>
      <c r="GZ132" s="568"/>
      <c r="HA132" s="568"/>
      <c r="HB132" s="568"/>
      <c r="HC132" s="568"/>
      <c r="HD132" s="568"/>
      <c r="HE132" s="568"/>
      <c r="HF132" s="568"/>
      <c r="HG132" s="568"/>
      <c r="HH132" s="568"/>
      <c r="HI132" s="568"/>
      <c r="HJ132" s="568"/>
      <c r="HK132" s="568"/>
      <c r="HL132" s="568"/>
      <c r="HM132" s="568"/>
      <c r="HN132" s="568"/>
      <c r="HO132" s="568"/>
      <c r="HP132" s="568"/>
      <c r="HQ132" s="568"/>
      <c r="HR132" s="568"/>
      <c r="HS132" s="568"/>
      <c r="HT132" s="568"/>
    </row>
    <row r="133" spans="1:228" s="569" customFormat="1" ht="45" customHeight="1">
      <c r="A133" s="589" t="s">
        <v>595</v>
      </c>
      <c r="B133" s="623" t="s">
        <v>1456</v>
      </c>
      <c r="C133" s="622" t="s">
        <v>26</v>
      </c>
      <c r="D133" s="624" t="s">
        <v>596</v>
      </c>
      <c r="E133" s="625"/>
      <c r="F133" s="622"/>
      <c r="G133" s="622"/>
      <c r="H133" s="653"/>
      <c r="I133" s="653"/>
      <c r="J133" s="622"/>
      <c r="K133" s="626"/>
      <c r="L133" s="626"/>
      <c r="M133" s="622"/>
      <c r="N133" s="622"/>
      <c r="O133" s="622"/>
      <c r="P133" s="622"/>
      <c r="Q133" s="669"/>
      <c r="R133" s="568"/>
      <c r="S133" s="568"/>
      <c r="T133" s="568"/>
      <c r="U133" s="568"/>
      <c r="V133" s="568"/>
      <c r="W133" s="568"/>
      <c r="X133" s="568"/>
      <c r="Y133" s="568"/>
      <c r="Z133" s="568"/>
      <c r="AA133" s="568"/>
      <c r="AB133" s="568"/>
      <c r="AC133" s="568"/>
      <c r="AD133" s="568"/>
      <c r="AE133" s="568"/>
      <c r="AF133" s="568"/>
      <c r="AG133" s="568"/>
      <c r="AH133" s="568"/>
      <c r="AI133" s="568"/>
      <c r="AJ133" s="568"/>
      <c r="AK133" s="568"/>
      <c r="AL133" s="568"/>
      <c r="AM133" s="568"/>
      <c r="AN133" s="568"/>
      <c r="AO133" s="568"/>
      <c r="AP133" s="568"/>
      <c r="AQ133" s="568"/>
      <c r="AR133" s="568"/>
      <c r="AS133" s="568"/>
      <c r="AT133" s="568"/>
      <c r="AU133" s="568"/>
      <c r="AV133" s="568"/>
      <c r="AW133" s="568"/>
      <c r="AX133" s="568"/>
      <c r="AY133" s="568"/>
      <c r="AZ133" s="568"/>
      <c r="BA133" s="568"/>
      <c r="BB133" s="568"/>
      <c r="BC133" s="568"/>
      <c r="BD133" s="568"/>
      <c r="BE133" s="568"/>
      <c r="BF133" s="568"/>
      <c r="BG133" s="568"/>
      <c r="BH133" s="568"/>
      <c r="BI133" s="568"/>
      <c r="BJ133" s="568"/>
      <c r="BK133" s="568"/>
      <c r="BL133" s="568"/>
      <c r="BM133" s="568"/>
      <c r="BN133" s="568"/>
      <c r="BO133" s="568"/>
      <c r="BP133" s="568"/>
      <c r="BQ133" s="568"/>
      <c r="BR133" s="568"/>
      <c r="BS133" s="568"/>
      <c r="BT133" s="568"/>
      <c r="BU133" s="568"/>
      <c r="BV133" s="568"/>
      <c r="BW133" s="568"/>
      <c r="BX133" s="568"/>
      <c r="BY133" s="568"/>
      <c r="BZ133" s="568"/>
      <c r="CA133" s="568"/>
      <c r="CB133" s="568"/>
      <c r="CC133" s="568"/>
      <c r="CD133" s="568"/>
      <c r="CE133" s="568"/>
      <c r="CF133" s="568"/>
      <c r="CG133" s="568"/>
      <c r="CH133" s="568"/>
      <c r="CI133" s="568"/>
      <c r="CJ133" s="568"/>
      <c r="CK133" s="568"/>
      <c r="CL133" s="568"/>
      <c r="CM133" s="568"/>
      <c r="CN133" s="568"/>
      <c r="CO133" s="568"/>
      <c r="CP133" s="568"/>
      <c r="CQ133" s="568"/>
      <c r="CR133" s="568"/>
      <c r="CS133" s="568"/>
      <c r="CT133" s="568"/>
      <c r="CU133" s="568"/>
      <c r="CV133" s="568"/>
      <c r="CW133" s="568"/>
      <c r="CX133" s="568"/>
      <c r="CY133" s="568"/>
      <c r="CZ133" s="568"/>
      <c r="DA133" s="568"/>
      <c r="DB133" s="568"/>
      <c r="DC133" s="568"/>
      <c r="DD133" s="568"/>
      <c r="DE133" s="568"/>
      <c r="DF133" s="568"/>
      <c r="DG133" s="568"/>
      <c r="DH133" s="568"/>
      <c r="DI133" s="568"/>
      <c r="DJ133" s="568"/>
      <c r="DK133" s="568"/>
      <c r="DL133" s="568"/>
      <c r="DM133" s="568"/>
      <c r="DN133" s="568"/>
      <c r="DO133" s="568"/>
      <c r="DP133" s="568"/>
      <c r="DQ133" s="568"/>
      <c r="DR133" s="568"/>
      <c r="DS133" s="568"/>
      <c r="DT133" s="568"/>
      <c r="DU133" s="568"/>
      <c r="DV133" s="568"/>
      <c r="DW133" s="568"/>
      <c r="DX133" s="568"/>
      <c r="DY133" s="568"/>
      <c r="DZ133" s="568"/>
      <c r="EA133" s="568"/>
      <c r="EB133" s="568"/>
      <c r="EC133" s="568"/>
      <c r="ED133" s="568"/>
      <c r="EE133" s="568"/>
      <c r="EF133" s="568"/>
      <c r="EG133" s="568"/>
      <c r="EH133" s="568"/>
      <c r="EI133" s="568"/>
      <c r="EJ133" s="568"/>
      <c r="EK133" s="568"/>
      <c r="EL133" s="568"/>
      <c r="EM133" s="568"/>
      <c r="EN133" s="568"/>
      <c r="EO133" s="568"/>
      <c r="EP133" s="568"/>
      <c r="EQ133" s="568"/>
      <c r="ER133" s="568"/>
      <c r="ES133" s="568"/>
      <c r="ET133" s="568"/>
      <c r="EU133" s="568"/>
      <c r="EV133" s="568"/>
      <c r="EW133" s="568"/>
      <c r="EX133" s="568"/>
      <c r="EY133" s="568"/>
      <c r="EZ133" s="568"/>
      <c r="FA133" s="568"/>
      <c r="FB133" s="568"/>
      <c r="FC133" s="568"/>
      <c r="FD133" s="568"/>
      <c r="FE133" s="568"/>
      <c r="FF133" s="568"/>
      <c r="FG133" s="568"/>
      <c r="FH133" s="568"/>
      <c r="FI133" s="568"/>
      <c r="FJ133" s="568"/>
      <c r="FK133" s="568"/>
      <c r="FL133" s="568"/>
      <c r="FM133" s="568"/>
      <c r="FN133" s="568"/>
      <c r="FO133" s="568"/>
      <c r="FP133" s="568"/>
      <c r="FQ133" s="568"/>
      <c r="FR133" s="568"/>
      <c r="FS133" s="568"/>
      <c r="FT133" s="568"/>
      <c r="FU133" s="568"/>
      <c r="FV133" s="568"/>
      <c r="FW133" s="568"/>
      <c r="FX133" s="568"/>
      <c r="FY133" s="568"/>
      <c r="FZ133" s="568"/>
      <c r="GA133" s="568"/>
      <c r="GB133" s="568"/>
      <c r="GC133" s="568"/>
      <c r="GD133" s="568"/>
      <c r="GE133" s="568"/>
      <c r="GF133" s="568"/>
      <c r="GG133" s="568"/>
      <c r="GH133" s="568"/>
      <c r="GI133" s="568"/>
      <c r="GJ133" s="568"/>
      <c r="GK133" s="568"/>
      <c r="GL133" s="568"/>
      <c r="GM133" s="568"/>
      <c r="GN133" s="568"/>
      <c r="GO133" s="568"/>
      <c r="GP133" s="568"/>
      <c r="GQ133" s="568"/>
      <c r="GR133" s="568"/>
      <c r="GS133" s="568"/>
      <c r="GT133" s="568"/>
      <c r="GU133" s="568"/>
      <c r="GV133" s="568"/>
      <c r="GW133" s="568"/>
      <c r="GX133" s="568"/>
      <c r="GY133" s="568"/>
      <c r="GZ133" s="568"/>
      <c r="HA133" s="568"/>
      <c r="HB133" s="568"/>
      <c r="HC133" s="568"/>
      <c r="HD133" s="568"/>
      <c r="HE133" s="568"/>
      <c r="HF133" s="568"/>
      <c r="HG133" s="568"/>
      <c r="HH133" s="568"/>
      <c r="HI133" s="568"/>
      <c r="HJ133" s="568"/>
      <c r="HK133" s="568"/>
      <c r="HL133" s="568"/>
      <c r="HM133" s="568"/>
      <c r="HN133" s="568"/>
      <c r="HO133" s="568"/>
      <c r="HP133" s="568"/>
      <c r="HQ133" s="568"/>
      <c r="HR133" s="568"/>
      <c r="HS133" s="568"/>
      <c r="HT133" s="568"/>
    </row>
    <row r="134" spans="1:228" s="569" customFormat="1" ht="45" customHeight="1">
      <c r="A134" s="589" t="s">
        <v>597</v>
      </c>
      <c r="B134" s="623" t="s">
        <v>1457</v>
      </c>
      <c r="C134" s="622" t="s">
        <v>26</v>
      </c>
      <c r="D134" s="624" t="s">
        <v>598</v>
      </c>
      <c r="E134" s="625"/>
      <c r="F134" s="622"/>
      <c r="G134" s="622"/>
      <c r="H134" s="653"/>
      <c r="I134" s="653"/>
      <c r="J134" s="622"/>
      <c r="K134" s="626"/>
      <c r="L134" s="626"/>
      <c r="M134" s="622"/>
      <c r="N134" s="622"/>
      <c r="O134" s="622"/>
      <c r="P134" s="622"/>
      <c r="Q134" s="669"/>
      <c r="R134" s="568"/>
      <c r="S134" s="568"/>
      <c r="T134" s="568"/>
      <c r="U134" s="568"/>
      <c r="V134" s="568"/>
      <c r="W134" s="568"/>
      <c r="X134" s="568"/>
      <c r="Y134" s="568"/>
      <c r="Z134" s="568"/>
      <c r="AA134" s="568"/>
      <c r="AB134" s="568"/>
      <c r="AC134" s="568"/>
      <c r="AD134" s="568"/>
      <c r="AE134" s="568"/>
      <c r="AF134" s="568"/>
      <c r="AG134" s="568"/>
      <c r="AH134" s="568"/>
      <c r="AI134" s="568"/>
      <c r="AJ134" s="568"/>
      <c r="AK134" s="568"/>
      <c r="AL134" s="568"/>
      <c r="AM134" s="568"/>
      <c r="AN134" s="568"/>
      <c r="AO134" s="568"/>
      <c r="AP134" s="568"/>
      <c r="AQ134" s="568"/>
      <c r="AR134" s="568"/>
      <c r="AS134" s="568"/>
      <c r="AT134" s="568"/>
      <c r="AU134" s="568"/>
      <c r="AV134" s="568"/>
      <c r="AW134" s="568"/>
      <c r="AX134" s="568"/>
      <c r="AY134" s="568"/>
      <c r="AZ134" s="568"/>
      <c r="BA134" s="568"/>
      <c r="BB134" s="568"/>
      <c r="BC134" s="568"/>
      <c r="BD134" s="568"/>
      <c r="BE134" s="568"/>
      <c r="BF134" s="568"/>
      <c r="BG134" s="568"/>
      <c r="BH134" s="568"/>
      <c r="BI134" s="568"/>
      <c r="BJ134" s="568"/>
      <c r="BK134" s="568"/>
      <c r="BL134" s="568"/>
      <c r="BM134" s="568"/>
      <c r="BN134" s="568"/>
      <c r="BO134" s="568"/>
      <c r="BP134" s="568"/>
      <c r="BQ134" s="568"/>
      <c r="BR134" s="568"/>
      <c r="BS134" s="568"/>
      <c r="BT134" s="568"/>
      <c r="BU134" s="568"/>
      <c r="BV134" s="568"/>
      <c r="BW134" s="568"/>
      <c r="BX134" s="568"/>
      <c r="BY134" s="568"/>
      <c r="BZ134" s="568"/>
      <c r="CA134" s="568"/>
      <c r="CB134" s="568"/>
      <c r="CC134" s="568"/>
      <c r="CD134" s="568"/>
      <c r="CE134" s="568"/>
      <c r="CF134" s="568"/>
      <c r="CG134" s="568"/>
      <c r="CH134" s="568"/>
      <c r="CI134" s="568"/>
      <c r="CJ134" s="568"/>
      <c r="CK134" s="568"/>
      <c r="CL134" s="568"/>
      <c r="CM134" s="568"/>
      <c r="CN134" s="568"/>
      <c r="CO134" s="568"/>
      <c r="CP134" s="568"/>
      <c r="CQ134" s="568"/>
      <c r="CR134" s="568"/>
      <c r="CS134" s="568"/>
      <c r="CT134" s="568"/>
      <c r="CU134" s="568"/>
      <c r="CV134" s="568"/>
      <c r="CW134" s="568"/>
      <c r="CX134" s="568"/>
      <c r="CY134" s="568"/>
      <c r="CZ134" s="568"/>
      <c r="DA134" s="568"/>
      <c r="DB134" s="568"/>
      <c r="DC134" s="568"/>
      <c r="DD134" s="568"/>
      <c r="DE134" s="568"/>
      <c r="DF134" s="568"/>
      <c r="DG134" s="568"/>
      <c r="DH134" s="568"/>
      <c r="DI134" s="568"/>
      <c r="DJ134" s="568"/>
      <c r="DK134" s="568"/>
      <c r="DL134" s="568"/>
      <c r="DM134" s="568"/>
      <c r="DN134" s="568"/>
      <c r="DO134" s="568"/>
      <c r="DP134" s="568"/>
      <c r="DQ134" s="568"/>
      <c r="DR134" s="568"/>
      <c r="DS134" s="568"/>
      <c r="DT134" s="568"/>
      <c r="DU134" s="568"/>
      <c r="DV134" s="568"/>
      <c r="DW134" s="568"/>
      <c r="DX134" s="568"/>
      <c r="DY134" s="568"/>
      <c r="DZ134" s="568"/>
      <c r="EA134" s="568"/>
      <c r="EB134" s="568"/>
      <c r="EC134" s="568"/>
      <c r="ED134" s="568"/>
      <c r="EE134" s="568"/>
      <c r="EF134" s="568"/>
      <c r="EG134" s="568"/>
      <c r="EH134" s="568"/>
      <c r="EI134" s="568"/>
      <c r="EJ134" s="568"/>
      <c r="EK134" s="568"/>
      <c r="EL134" s="568"/>
      <c r="EM134" s="568"/>
      <c r="EN134" s="568"/>
      <c r="EO134" s="568"/>
      <c r="EP134" s="568"/>
      <c r="EQ134" s="568"/>
      <c r="ER134" s="568"/>
      <c r="ES134" s="568"/>
      <c r="ET134" s="568"/>
      <c r="EU134" s="568"/>
      <c r="EV134" s="568"/>
      <c r="EW134" s="568"/>
      <c r="EX134" s="568"/>
      <c r="EY134" s="568"/>
      <c r="EZ134" s="568"/>
      <c r="FA134" s="568"/>
      <c r="FB134" s="568"/>
      <c r="FC134" s="568"/>
      <c r="FD134" s="568"/>
      <c r="FE134" s="568"/>
      <c r="FF134" s="568"/>
      <c r="FG134" s="568"/>
      <c r="FH134" s="568"/>
      <c r="FI134" s="568"/>
      <c r="FJ134" s="568"/>
      <c r="FK134" s="568"/>
      <c r="FL134" s="568"/>
      <c r="FM134" s="568"/>
      <c r="FN134" s="568"/>
      <c r="FO134" s="568"/>
      <c r="FP134" s="568"/>
      <c r="FQ134" s="568"/>
      <c r="FR134" s="568"/>
      <c r="FS134" s="568"/>
      <c r="FT134" s="568"/>
      <c r="FU134" s="568"/>
      <c r="FV134" s="568"/>
      <c r="FW134" s="568"/>
      <c r="FX134" s="568"/>
      <c r="FY134" s="568"/>
      <c r="FZ134" s="568"/>
      <c r="GA134" s="568"/>
      <c r="GB134" s="568"/>
      <c r="GC134" s="568"/>
      <c r="GD134" s="568"/>
      <c r="GE134" s="568"/>
      <c r="GF134" s="568"/>
      <c r="GG134" s="568"/>
      <c r="GH134" s="568"/>
      <c r="GI134" s="568"/>
      <c r="GJ134" s="568"/>
      <c r="GK134" s="568"/>
      <c r="GL134" s="568"/>
      <c r="GM134" s="568"/>
      <c r="GN134" s="568"/>
      <c r="GO134" s="568"/>
      <c r="GP134" s="568"/>
      <c r="GQ134" s="568"/>
      <c r="GR134" s="568"/>
      <c r="GS134" s="568"/>
      <c r="GT134" s="568"/>
      <c r="GU134" s="568"/>
      <c r="GV134" s="568"/>
      <c r="GW134" s="568"/>
      <c r="GX134" s="568"/>
      <c r="GY134" s="568"/>
      <c r="GZ134" s="568"/>
      <c r="HA134" s="568"/>
      <c r="HB134" s="568"/>
      <c r="HC134" s="568"/>
      <c r="HD134" s="568"/>
      <c r="HE134" s="568"/>
      <c r="HF134" s="568"/>
      <c r="HG134" s="568"/>
      <c r="HH134" s="568"/>
      <c r="HI134" s="568"/>
      <c r="HJ134" s="568"/>
      <c r="HK134" s="568"/>
      <c r="HL134" s="568"/>
      <c r="HM134" s="568"/>
      <c r="HN134" s="568"/>
      <c r="HO134" s="568"/>
      <c r="HP134" s="568"/>
      <c r="HQ134" s="568"/>
      <c r="HR134" s="568"/>
      <c r="HS134" s="568"/>
      <c r="HT134" s="568"/>
    </row>
    <row r="135" spans="1:228" s="569" customFormat="1" ht="45" customHeight="1">
      <c r="A135" s="589" t="s">
        <v>599</v>
      </c>
      <c r="B135" s="623" t="s">
        <v>1458</v>
      </c>
      <c r="C135" s="622" t="s">
        <v>26</v>
      </c>
      <c r="D135" s="624" t="s">
        <v>600</v>
      </c>
      <c r="E135" s="625"/>
      <c r="F135" s="622"/>
      <c r="G135" s="622"/>
      <c r="H135" s="653"/>
      <c r="I135" s="653"/>
      <c r="J135" s="622"/>
      <c r="K135" s="626"/>
      <c r="L135" s="626"/>
      <c r="M135" s="622"/>
      <c r="N135" s="622"/>
      <c r="O135" s="622"/>
      <c r="P135" s="622"/>
      <c r="Q135" s="669"/>
      <c r="R135" s="568"/>
      <c r="S135" s="568"/>
      <c r="T135" s="568"/>
      <c r="U135" s="568"/>
      <c r="V135" s="568"/>
      <c r="W135" s="568"/>
      <c r="X135" s="568"/>
      <c r="Y135" s="568"/>
      <c r="Z135" s="568"/>
      <c r="AA135" s="568"/>
      <c r="AB135" s="568"/>
      <c r="AC135" s="568"/>
      <c r="AD135" s="568"/>
      <c r="AE135" s="568"/>
      <c r="AF135" s="568"/>
      <c r="AG135" s="568"/>
      <c r="AH135" s="568"/>
      <c r="AI135" s="568"/>
      <c r="AJ135" s="568"/>
      <c r="AK135" s="568"/>
      <c r="AL135" s="568"/>
      <c r="AM135" s="568"/>
      <c r="AN135" s="568"/>
      <c r="AO135" s="568"/>
      <c r="AP135" s="568"/>
      <c r="AQ135" s="568"/>
      <c r="AR135" s="568"/>
      <c r="AS135" s="568"/>
      <c r="AT135" s="568"/>
      <c r="AU135" s="568"/>
      <c r="AV135" s="568"/>
      <c r="AW135" s="568"/>
      <c r="AX135" s="568"/>
      <c r="AY135" s="568"/>
      <c r="AZ135" s="568"/>
      <c r="BA135" s="568"/>
      <c r="BB135" s="568"/>
      <c r="BC135" s="568"/>
      <c r="BD135" s="568"/>
      <c r="BE135" s="568"/>
      <c r="BF135" s="568"/>
      <c r="BG135" s="568"/>
      <c r="BH135" s="568"/>
      <c r="BI135" s="568"/>
      <c r="BJ135" s="568"/>
      <c r="BK135" s="568"/>
      <c r="BL135" s="568"/>
      <c r="BM135" s="568"/>
      <c r="BN135" s="568"/>
      <c r="BO135" s="568"/>
      <c r="BP135" s="568"/>
      <c r="BQ135" s="568"/>
      <c r="BR135" s="568"/>
      <c r="BS135" s="568"/>
      <c r="BT135" s="568"/>
      <c r="BU135" s="568"/>
      <c r="BV135" s="568"/>
      <c r="BW135" s="568"/>
      <c r="BX135" s="568"/>
      <c r="BY135" s="568"/>
      <c r="BZ135" s="568"/>
      <c r="CA135" s="568"/>
      <c r="CB135" s="568"/>
      <c r="CC135" s="568"/>
      <c r="CD135" s="568"/>
      <c r="CE135" s="568"/>
      <c r="CF135" s="568"/>
      <c r="CG135" s="568"/>
      <c r="CH135" s="568"/>
      <c r="CI135" s="568"/>
      <c r="CJ135" s="568"/>
      <c r="CK135" s="568"/>
      <c r="CL135" s="568"/>
      <c r="CM135" s="568"/>
      <c r="CN135" s="568"/>
      <c r="CO135" s="568"/>
      <c r="CP135" s="568"/>
      <c r="CQ135" s="568"/>
      <c r="CR135" s="568"/>
      <c r="CS135" s="568"/>
      <c r="CT135" s="568"/>
      <c r="CU135" s="568"/>
      <c r="CV135" s="568"/>
      <c r="CW135" s="568"/>
      <c r="CX135" s="568"/>
      <c r="CY135" s="568"/>
      <c r="CZ135" s="568"/>
      <c r="DA135" s="568"/>
      <c r="DB135" s="568"/>
      <c r="DC135" s="568"/>
      <c r="DD135" s="568"/>
      <c r="DE135" s="568"/>
      <c r="DF135" s="568"/>
      <c r="DG135" s="568"/>
      <c r="DH135" s="568"/>
      <c r="DI135" s="568"/>
      <c r="DJ135" s="568"/>
      <c r="DK135" s="568"/>
      <c r="DL135" s="568"/>
      <c r="DM135" s="568"/>
      <c r="DN135" s="568"/>
      <c r="DO135" s="568"/>
      <c r="DP135" s="568"/>
      <c r="DQ135" s="568"/>
      <c r="DR135" s="568"/>
      <c r="DS135" s="568"/>
      <c r="DT135" s="568"/>
      <c r="DU135" s="568"/>
      <c r="DV135" s="568"/>
      <c r="DW135" s="568"/>
      <c r="DX135" s="568"/>
      <c r="DY135" s="568"/>
      <c r="DZ135" s="568"/>
      <c r="EA135" s="568"/>
      <c r="EB135" s="568"/>
      <c r="EC135" s="568"/>
      <c r="ED135" s="568"/>
      <c r="EE135" s="568"/>
      <c r="EF135" s="568"/>
      <c r="EG135" s="568"/>
      <c r="EH135" s="568"/>
      <c r="EI135" s="568"/>
      <c r="EJ135" s="568"/>
      <c r="EK135" s="568"/>
      <c r="EL135" s="568"/>
      <c r="EM135" s="568"/>
      <c r="EN135" s="568"/>
      <c r="EO135" s="568"/>
      <c r="EP135" s="568"/>
      <c r="EQ135" s="568"/>
      <c r="ER135" s="568"/>
      <c r="ES135" s="568"/>
      <c r="ET135" s="568"/>
      <c r="EU135" s="568"/>
      <c r="EV135" s="568"/>
      <c r="EW135" s="568"/>
      <c r="EX135" s="568"/>
      <c r="EY135" s="568"/>
      <c r="EZ135" s="568"/>
      <c r="FA135" s="568"/>
      <c r="FB135" s="568"/>
      <c r="FC135" s="568"/>
      <c r="FD135" s="568"/>
      <c r="FE135" s="568"/>
      <c r="FF135" s="568"/>
      <c r="FG135" s="568"/>
      <c r="FH135" s="568"/>
      <c r="FI135" s="568"/>
      <c r="FJ135" s="568"/>
      <c r="FK135" s="568"/>
      <c r="FL135" s="568"/>
      <c r="FM135" s="568"/>
      <c r="FN135" s="568"/>
      <c r="FO135" s="568"/>
      <c r="FP135" s="568"/>
      <c r="FQ135" s="568"/>
      <c r="FR135" s="568"/>
      <c r="FS135" s="568"/>
      <c r="FT135" s="568"/>
      <c r="FU135" s="568"/>
      <c r="FV135" s="568"/>
      <c r="FW135" s="568"/>
      <c r="FX135" s="568"/>
      <c r="FY135" s="568"/>
      <c r="FZ135" s="568"/>
      <c r="GA135" s="568"/>
      <c r="GB135" s="568"/>
      <c r="GC135" s="568"/>
      <c r="GD135" s="568"/>
      <c r="GE135" s="568"/>
      <c r="GF135" s="568"/>
      <c r="GG135" s="568"/>
      <c r="GH135" s="568"/>
      <c r="GI135" s="568"/>
      <c r="GJ135" s="568"/>
      <c r="GK135" s="568"/>
      <c r="GL135" s="568"/>
      <c r="GM135" s="568"/>
      <c r="GN135" s="568"/>
      <c r="GO135" s="568"/>
      <c r="GP135" s="568"/>
      <c r="GQ135" s="568"/>
      <c r="GR135" s="568"/>
      <c r="GS135" s="568"/>
      <c r="GT135" s="568"/>
      <c r="GU135" s="568"/>
      <c r="GV135" s="568"/>
      <c r="GW135" s="568"/>
      <c r="GX135" s="568"/>
      <c r="GY135" s="568"/>
      <c r="GZ135" s="568"/>
      <c r="HA135" s="568"/>
      <c r="HB135" s="568"/>
      <c r="HC135" s="568"/>
      <c r="HD135" s="568"/>
      <c r="HE135" s="568"/>
      <c r="HF135" s="568"/>
      <c r="HG135" s="568"/>
      <c r="HH135" s="568"/>
      <c r="HI135" s="568"/>
      <c r="HJ135" s="568"/>
      <c r="HK135" s="568"/>
      <c r="HL135" s="568"/>
      <c r="HM135" s="568"/>
      <c r="HN135" s="568"/>
      <c r="HO135" s="568"/>
      <c r="HP135" s="568"/>
      <c r="HQ135" s="568"/>
      <c r="HR135" s="568"/>
      <c r="HS135" s="568"/>
      <c r="HT135" s="568"/>
    </row>
    <row r="136" spans="1:228" s="569" customFormat="1" ht="45" customHeight="1">
      <c r="A136" s="589" t="s">
        <v>601</v>
      </c>
      <c r="B136" s="623" t="s">
        <v>1459</v>
      </c>
      <c r="C136" s="622" t="s">
        <v>26</v>
      </c>
      <c r="D136" s="624" t="s">
        <v>602</v>
      </c>
      <c r="E136" s="625"/>
      <c r="F136" s="622"/>
      <c r="G136" s="622"/>
      <c r="H136" s="653"/>
      <c r="I136" s="653"/>
      <c r="J136" s="622"/>
      <c r="K136" s="626"/>
      <c r="L136" s="626"/>
      <c r="M136" s="622"/>
      <c r="N136" s="622"/>
      <c r="O136" s="622"/>
      <c r="P136" s="622"/>
      <c r="Q136" s="669"/>
      <c r="R136" s="568"/>
      <c r="S136" s="568"/>
      <c r="T136" s="568"/>
      <c r="U136" s="568"/>
      <c r="V136" s="568"/>
      <c r="W136" s="568"/>
      <c r="X136" s="568"/>
      <c r="Y136" s="568"/>
      <c r="Z136" s="568"/>
      <c r="AA136" s="568"/>
      <c r="AB136" s="568"/>
      <c r="AC136" s="568"/>
      <c r="AD136" s="568"/>
      <c r="AE136" s="568"/>
      <c r="AF136" s="568"/>
      <c r="AG136" s="568"/>
      <c r="AH136" s="568"/>
      <c r="AI136" s="568"/>
      <c r="AJ136" s="568"/>
      <c r="AK136" s="568"/>
      <c r="AL136" s="568"/>
      <c r="AM136" s="568"/>
      <c r="AN136" s="568"/>
      <c r="AO136" s="568"/>
      <c r="AP136" s="568"/>
      <c r="AQ136" s="568"/>
      <c r="AR136" s="568"/>
      <c r="AS136" s="568"/>
      <c r="AT136" s="568"/>
      <c r="AU136" s="568"/>
      <c r="AV136" s="568"/>
      <c r="AW136" s="568"/>
      <c r="AX136" s="568"/>
      <c r="AY136" s="568"/>
      <c r="AZ136" s="568"/>
      <c r="BA136" s="568"/>
      <c r="BB136" s="568"/>
      <c r="BC136" s="568"/>
      <c r="BD136" s="568"/>
      <c r="BE136" s="568"/>
      <c r="BF136" s="568"/>
      <c r="BG136" s="568"/>
      <c r="BH136" s="568"/>
      <c r="BI136" s="568"/>
      <c r="BJ136" s="568"/>
      <c r="BK136" s="568"/>
      <c r="BL136" s="568"/>
      <c r="BM136" s="568"/>
      <c r="BN136" s="568"/>
      <c r="BO136" s="568"/>
      <c r="BP136" s="568"/>
      <c r="BQ136" s="568"/>
      <c r="BR136" s="568"/>
      <c r="BS136" s="568"/>
      <c r="BT136" s="568"/>
      <c r="BU136" s="568"/>
      <c r="BV136" s="568"/>
      <c r="BW136" s="568"/>
      <c r="BX136" s="568"/>
      <c r="BY136" s="568"/>
      <c r="BZ136" s="568"/>
      <c r="CA136" s="568"/>
      <c r="CB136" s="568"/>
      <c r="CC136" s="568"/>
      <c r="CD136" s="568"/>
      <c r="CE136" s="568"/>
      <c r="CF136" s="568"/>
      <c r="CG136" s="568"/>
      <c r="CH136" s="568"/>
      <c r="CI136" s="568"/>
      <c r="CJ136" s="568"/>
      <c r="CK136" s="568"/>
      <c r="CL136" s="568"/>
      <c r="CM136" s="568"/>
      <c r="CN136" s="568"/>
      <c r="CO136" s="568"/>
      <c r="CP136" s="568"/>
      <c r="CQ136" s="568"/>
      <c r="CR136" s="568"/>
      <c r="CS136" s="568"/>
      <c r="CT136" s="568"/>
      <c r="CU136" s="568"/>
      <c r="CV136" s="568"/>
      <c r="CW136" s="568"/>
      <c r="CX136" s="568"/>
      <c r="CY136" s="568"/>
      <c r="CZ136" s="568"/>
      <c r="DA136" s="568"/>
      <c r="DB136" s="568"/>
      <c r="DC136" s="568"/>
      <c r="DD136" s="568"/>
      <c r="DE136" s="568"/>
      <c r="DF136" s="568"/>
      <c r="DG136" s="568"/>
      <c r="DH136" s="568"/>
      <c r="DI136" s="568"/>
      <c r="DJ136" s="568"/>
      <c r="DK136" s="568"/>
      <c r="DL136" s="568"/>
      <c r="DM136" s="568"/>
      <c r="DN136" s="568"/>
      <c r="DO136" s="568"/>
      <c r="DP136" s="568"/>
      <c r="DQ136" s="568"/>
      <c r="DR136" s="568"/>
      <c r="DS136" s="568"/>
      <c r="DT136" s="568"/>
      <c r="DU136" s="568"/>
      <c r="DV136" s="568"/>
      <c r="DW136" s="568"/>
      <c r="DX136" s="568"/>
      <c r="DY136" s="568"/>
      <c r="DZ136" s="568"/>
      <c r="EA136" s="568"/>
      <c r="EB136" s="568"/>
      <c r="EC136" s="568"/>
      <c r="ED136" s="568"/>
      <c r="EE136" s="568"/>
      <c r="EF136" s="568"/>
      <c r="EG136" s="568"/>
      <c r="EH136" s="568"/>
      <c r="EI136" s="568"/>
      <c r="EJ136" s="568"/>
      <c r="EK136" s="568"/>
      <c r="EL136" s="568"/>
      <c r="EM136" s="568"/>
      <c r="EN136" s="568"/>
      <c r="EO136" s="568"/>
      <c r="EP136" s="568"/>
      <c r="EQ136" s="568"/>
      <c r="ER136" s="568"/>
      <c r="ES136" s="568"/>
      <c r="ET136" s="568"/>
      <c r="EU136" s="568"/>
      <c r="EV136" s="568"/>
      <c r="EW136" s="568"/>
      <c r="EX136" s="568"/>
      <c r="EY136" s="568"/>
      <c r="EZ136" s="568"/>
      <c r="FA136" s="568"/>
      <c r="FB136" s="568"/>
      <c r="FC136" s="568"/>
      <c r="FD136" s="568"/>
      <c r="FE136" s="568"/>
      <c r="FF136" s="568"/>
      <c r="FG136" s="568"/>
      <c r="FH136" s="568"/>
      <c r="FI136" s="568"/>
      <c r="FJ136" s="568"/>
      <c r="FK136" s="568"/>
      <c r="FL136" s="568"/>
      <c r="FM136" s="568"/>
      <c r="FN136" s="568"/>
      <c r="FO136" s="568"/>
      <c r="FP136" s="568"/>
      <c r="FQ136" s="568"/>
      <c r="FR136" s="568"/>
      <c r="FS136" s="568"/>
      <c r="FT136" s="568"/>
      <c r="FU136" s="568"/>
      <c r="FV136" s="568"/>
      <c r="FW136" s="568"/>
      <c r="FX136" s="568"/>
      <c r="FY136" s="568"/>
      <c r="FZ136" s="568"/>
      <c r="GA136" s="568"/>
      <c r="GB136" s="568"/>
      <c r="GC136" s="568"/>
      <c r="GD136" s="568"/>
      <c r="GE136" s="568"/>
      <c r="GF136" s="568"/>
      <c r="GG136" s="568"/>
      <c r="GH136" s="568"/>
      <c r="GI136" s="568"/>
      <c r="GJ136" s="568"/>
      <c r="GK136" s="568"/>
      <c r="GL136" s="568"/>
      <c r="GM136" s="568"/>
      <c r="GN136" s="568"/>
      <c r="GO136" s="568"/>
      <c r="GP136" s="568"/>
      <c r="GQ136" s="568"/>
      <c r="GR136" s="568"/>
      <c r="GS136" s="568"/>
      <c r="GT136" s="568"/>
      <c r="GU136" s="568"/>
      <c r="GV136" s="568"/>
      <c r="GW136" s="568"/>
      <c r="GX136" s="568"/>
      <c r="GY136" s="568"/>
      <c r="GZ136" s="568"/>
      <c r="HA136" s="568"/>
      <c r="HB136" s="568"/>
      <c r="HC136" s="568"/>
      <c r="HD136" s="568"/>
      <c r="HE136" s="568"/>
      <c r="HF136" s="568"/>
      <c r="HG136" s="568"/>
      <c r="HH136" s="568"/>
      <c r="HI136" s="568"/>
      <c r="HJ136" s="568"/>
      <c r="HK136" s="568"/>
      <c r="HL136" s="568"/>
      <c r="HM136" s="568"/>
      <c r="HN136" s="568"/>
      <c r="HO136" s="568"/>
      <c r="HP136" s="568"/>
      <c r="HQ136" s="568"/>
      <c r="HR136" s="568"/>
      <c r="HS136" s="568"/>
      <c r="HT136" s="568"/>
    </row>
    <row r="137" spans="1:228" s="569" customFormat="1" ht="45" customHeight="1">
      <c r="A137" s="589" t="s">
        <v>603</v>
      </c>
      <c r="B137" s="623" t="s">
        <v>1460</v>
      </c>
      <c r="C137" s="622" t="s">
        <v>26</v>
      </c>
      <c r="D137" s="624" t="s">
        <v>604</v>
      </c>
      <c r="E137" s="625"/>
      <c r="F137" s="622"/>
      <c r="G137" s="622"/>
      <c r="H137" s="653"/>
      <c r="I137" s="653"/>
      <c r="J137" s="622"/>
      <c r="K137" s="626"/>
      <c r="L137" s="626"/>
      <c r="M137" s="622"/>
      <c r="N137" s="622"/>
      <c r="O137" s="622"/>
      <c r="P137" s="622"/>
      <c r="Q137" s="669"/>
      <c r="R137" s="568"/>
      <c r="S137" s="568"/>
      <c r="T137" s="568"/>
      <c r="U137" s="568"/>
      <c r="V137" s="568"/>
      <c r="W137" s="568"/>
      <c r="X137" s="568"/>
      <c r="Y137" s="568"/>
      <c r="Z137" s="568"/>
      <c r="AA137" s="568"/>
      <c r="AB137" s="568"/>
      <c r="AC137" s="568"/>
      <c r="AD137" s="568"/>
      <c r="AE137" s="568"/>
      <c r="AF137" s="568"/>
      <c r="AG137" s="568"/>
      <c r="AH137" s="568"/>
      <c r="AI137" s="568"/>
      <c r="AJ137" s="568"/>
      <c r="AK137" s="568"/>
      <c r="AL137" s="568"/>
      <c r="AM137" s="568"/>
      <c r="AN137" s="568"/>
      <c r="AO137" s="568"/>
      <c r="AP137" s="568"/>
      <c r="AQ137" s="568"/>
      <c r="AR137" s="568"/>
      <c r="AS137" s="568"/>
      <c r="AT137" s="568"/>
      <c r="AU137" s="568"/>
      <c r="AV137" s="568"/>
      <c r="AW137" s="568"/>
      <c r="AX137" s="568"/>
      <c r="AY137" s="568"/>
      <c r="AZ137" s="568"/>
      <c r="BA137" s="568"/>
      <c r="BB137" s="568"/>
      <c r="BC137" s="568"/>
      <c r="BD137" s="568"/>
      <c r="BE137" s="568"/>
      <c r="BF137" s="568"/>
      <c r="BG137" s="568"/>
      <c r="BH137" s="568"/>
      <c r="BI137" s="568"/>
      <c r="BJ137" s="568"/>
      <c r="BK137" s="568"/>
      <c r="BL137" s="568"/>
      <c r="BM137" s="568"/>
      <c r="BN137" s="568"/>
      <c r="BO137" s="568"/>
      <c r="BP137" s="568"/>
      <c r="BQ137" s="568"/>
      <c r="BR137" s="568"/>
      <c r="BS137" s="568"/>
      <c r="BT137" s="568"/>
      <c r="BU137" s="568"/>
      <c r="BV137" s="568"/>
      <c r="BW137" s="568"/>
      <c r="BX137" s="568"/>
      <c r="BY137" s="568"/>
      <c r="BZ137" s="568"/>
      <c r="CA137" s="568"/>
      <c r="CB137" s="568"/>
      <c r="CC137" s="568"/>
      <c r="CD137" s="568"/>
      <c r="CE137" s="568"/>
      <c r="CF137" s="568"/>
      <c r="CG137" s="568"/>
      <c r="CH137" s="568"/>
      <c r="CI137" s="568"/>
      <c r="CJ137" s="568"/>
      <c r="CK137" s="568"/>
      <c r="CL137" s="568"/>
      <c r="CM137" s="568"/>
      <c r="CN137" s="568"/>
      <c r="CO137" s="568"/>
      <c r="CP137" s="568"/>
      <c r="CQ137" s="568"/>
      <c r="CR137" s="568"/>
      <c r="CS137" s="568"/>
      <c r="CT137" s="568"/>
      <c r="CU137" s="568"/>
      <c r="CV137" s="568"/>
      <c r="CW137" s="568"/>
      <c r="CX137" s="568"/>
      <c r="CY137" s="568"/>
      <c r="CZ137" s="568"/>
      <c r="DA137" s="568"/>
      <c r="DB137" s="568"/>
      <c r="DC137" s="568"/>
      <c r="DD137" s="568"/>
      <c r="DE137" s="568"/>
      <c r="DF137" s="568"/>
      <c r="DG137" s="568"/>
      <c r="DH137" s="568"/>
      <c r="DI137" s="568"/>
      <c r="DJ137" s="568"/>
      <c r="DK137" s="568"/>
      <c r="DL137" s="568"/>
      <c r="DM137" s="568"/>
      <c r="DN137" s="568"/>
      <c r="DO137" s="568"/>
      <c r="DP137" s="568"/>
      <c r="DQ137" s="568"/>
      <c r="DR137" s="568"/>
      <c r="DS137" s="568"/>
      <c r="DT137" s="568"/>
      <c r="DU137" s="568"/>
      <c r="DV137" s="568"/>
      <c r="DW137" s="568"/>
      <c r="DX137" s="568"/>
      <c r="DY137" s="568"/>
      <c r="DZ137" s="568"/>
      <c r="EA137" s="568"/>
      <c r="EB137" s="568"/>
      <c r="EC137" s="568"/>
      <c r="ED137" s="568"/>
      <c r="EE137" s="568"/>
      <c r="EF137" s="568"/>
      <c r="EG137" s="568"/>
      <c r="EH137" s="568"/>
      <c r="EI137" s="568"/>
      <c r="EJ137" s="568"/>
      <c r="EK137" s="568"/>
      <c r="EL137" s="568"/>
      <c r="EM137" s="568"/>
      <c r="EN137" s="568"/>
      <c r="EO137" s="568"/>
      <c r="EP137" s="568"/>
      <c r="EQ137" s="568"/>
      <c r="ER137" s="568"/>
      <c r="ES137" s="568"/>
      <c r="ET137" s="568"/>
      <c r="EU137" s="568"/>
      <c r="EV137" s="568"/>
      <c r="EW137" s="568"/>
      <c r="EX137" s="568"/>
      <c r="EY137" s="568"/>
      <c r="EZ137" s="568"/>
      <c r="FA137" s="568"/>
      <c r="FB137" s="568"/>
      <c r="FC137" s="568"/>
      <c r="FD137" s="568"/>
      <c r="FE137" s="568"/>
      <c r="FF137" s="568"/>
      <c r="FG137" s="568"/>
      <c r="FH137" s="568"/>
      <c r="FI137" s="568"/>
      <c r="FJ137" s="568"/>
      <c r="FK137" s="568"/>
      <c r="FL137" s="568"/>
      <c r="FM137" s="568"/>
      <c r="FN137" s="568"/>
      <c r="FO137" s="568"/>
      <c r="FP137" s="568"/>
      <c r="FQ137" s="568"/>
      <c r="FR137" s="568"/>
      <c r="FS137" s="568"/>
      <c r="FT137" s="568"/>
      <c r="FU137" s="568"/>
      <c r="FV137" s="568"/>
      <c r="FW137" s="568"/>
      <c r="FX137" s="568"/>
      <c r="FY137" s="568"/>
      <c r="FZ137" s="568"/>
      <c r="GA137" s="568"/>
      <c r="GB137" s="568"/>
      <c r="GC137" s="568"/>
      <c r="GD137" s="568"/>
      <c r="GE137" s="568"/>
      <c r="GF137" s="568"/>
      <c r="GG137" s="568"/>
      <c r="GH137" s="568"/>
      <c r="GI137" s="568"/>
      <c r="GJ137" s="568"/>
      <c r="GK137" s="568"/>
      <c r="GL137" s="568"/>
      <c r="GM137" s="568"/>
      <c r="GN137" s="568"/>
      <c r="GO137" s="568"/>
      <c r="GP137" s="568"/>
      <c r="GQ137" s="568"/>
      <c r="GR137" s="568"/>
      <c r="GS137" s="568"/>
      <c r="GT137" s="568"/>
      <c r="GU137" s="568"/>
      <c r="GV137" s="568"/>
      <c r="GW137" s="568"/>
      <c r="GX137" s="568"/>
      <c r="GY137" s="568"/>
      <c r="GZ137" s="568"/>
      <c r="HA137" s="568"/>
      <c r="HB137" s="568"/>
      <c r="HC137" s="568"/>
      <c r="HD137" s="568"/>
      <c r="HE137" s="568"/>
      <c r="HF137" s="568"/>
      <c r="HG137" s="568"/>
      <c r="HH137" s="568"/>
      <c r="HI137" s="568"/>
      <c r="HJ137" s="568"/>
      <c r="HK137" s="568"/>
      <c r="HL137" s="568"/>
      <c r="HM137" s="568"/>
      <c r="HN137" s="568"/>
      <c r="HO137" s="568"/>
      <c r="HP137" s="568"/>
      <c r="HQ137" s="568"/>
      <c r="HR137" s="568"/>
      <c r="HS137" s="568"/>
      <c r="HT137" s="568"/>
    </row>
    <row r="138" spans="1:228" s="569" customFormat="1" ht="45" customHeight="1">
      <c r="A138" s="589" t="s">
        <v>605</v>
      </c>
      <c r="B138" s="623" t="s">
        <v>1461</v>
      </c>
      <c r="C138" s="622" t="s">
        <v>26</v>
      </c>
      <c r="D138" s="624" t="s">
        <v>606</v>
      </c>
      <c r="E138" s="625"/>
      <c r="F138" s="622"/>
      <c r="G138" s="622"/>
      <c r="H138" s="653"/>
      <c r="I138" s="653"/>
      <c r="J138" s="622"/>
      <c r="K138" s="626"/>
      <c r="L138" s="626"/>
      <c r="M138" s="622"/>
      <c r="N138" s="622"/>
      <c r="O138" s="622"/>
      <c r="P138" s="622"/>
      <c r="Q138" s="669"/>
      <c r="R138" s="568"/>
      <c r="S138" s="568"/>
      <c r="T138" s="568"/>
      <c r="U138" s="568"/>
      <c r="V138" s="568"/>
      <c r="W138" s="568"/>
      <c r="X138" s="568"/>
      <c r="Y138" s="568"/>
      <c r="Z138" s="568"/>
      <c r="AA138" s="568"/>
      <c r="AB138" s="568"/>
      <c r="AC138" s="568"/>
      <c r="AD138" s="568"/>
      <c r="AE138" s="568"/>
      <c r="AF138" s="568"/>
      <c r="AG138" s="568"/>
      <c r="AH138" s="568"/>
      <c r="AI138" s="568"/>
      <c r="AJ138" s="568"/>
      <c r="AK138" s="568"/>
      <c r="AL138" s="568"/>
      <c r="AM138" s="568"/>
      <c r="AN138" s="568"/>
      <c r="AO138" s="568"/>
      <c r="AP138" s="568"/>
      <c r="AQ138" s="568"/>
      <c r="AR138" s="568"/>
      <c r="AS138" s="568"/>
      <c r="AT138" s="568"/>
      <c r="AU138" s="568"/>
      <c r="AV138" s="568"/>
      <c r="AW138" s="568"/>
      <c r="AX138" s="568"/>
      <c r="AY138" s="568"/>
      <c r="AZ138" s="568"/>
      <c r="BA138" s="568"/>
      <c r="BB138" s="568"/>
      <c r="BC138" s="568"/>
      <c r="BD138" s="568"/>
      <c r="BE138" s="568"/>
      <c r="BF138" s="568"/>
      <c r="BG138" s="568"/>
      <c r="BH138" s="568"/>
      <c r="BI138" s="568"/>
      <c r="BJ138" s="568"/>
      <c r="BK138" s="568"/>
      <c r="BL138" s="568"/>
      <c r="BM138" s="568"/>
      <c r="BN138" s="568"/>
      <c r="BO138" s="568"/>
      <c r="BP138" s="568"/>
      <c r="BQ138" s="568"/>
      <c r="BR138" s="568"/>
      <c r="BS138" s="568"/>
      <c r="BT138" s="568"/>
      <c r="BU138" s="568"/>
      <c r="BV138" s="568"/>
      <c r="BW138" s="568"/>
      <c r="BX138" s="568"/>
      <c r="BY138" s="568"/>
      <c r="BZ138" s="568"/>
      <c r="CA138" s="568"/>
      <c r="CB138" s="568"/>
      <c r="CC138" s="568"/>
      <c r="CD138" s="568"/>
      <c r="CE138" s="568"/>
      <c r="CF138" s="568"/>
      <c r="CG138" s="568"/>
      <c r="CH138" s="568"/>
      <c r="CI138" s="568"/>
      <c r="CJ138" s="568"/>
      <c r="CK138" s="568"/>
      <c r="CL138" s="568"/>
      <c r="CM138" s="568"/>
      <c r="CN138" s="568"/>
      <c r="CO138" s="568"/>
      <c r="CP138" s="568"/>
      <c r="CQ138" s="568"/>
      <c r="CR138" s="568"/>
      <c r="CS138" s="568"/>
      <c r="CT138" s="568"/>
      <c r="CU138" s="568"/>
      <c r="CV138" s="568"/>
      <c r="CW138" s="568"/>
      <c r="CX138" s="568"/>
      <c r="CY138" s="568"/>
      <c r="CZ138" s="568"/>
      <c r="DA138" s="568"/>
      <c r="DB138" s="568"/>
      <c r="DC138" s="568"/>
      <c r="DD138" s="568"/>
      <c r="DE138" s="568"/>
      <c r="DF138" s="568"/>
      <c r="DG138" s="568"/>
      <c r="DH138" s="568"/>
      <c r="DI138" s="568"/>
      <c r="DJ138" s="568"/>
      <c r="DK138" s="568"/>
      <c r="DL138" s="568"/>
      <c r="DM138" s="568"/>
      <c r="DN138" s="568"/>
      <c r="DO138" s="568"/>
      <c r="DP138" s="568"/>
      <c r="DQ138" s="568"/>
      <c r="DR138" s="568"/>
      <c r="DS138" s="568"/>
      <c r="DT138" s="568"/>
      <c r="DU138" s="568"/>
      <c r="DV138" s="568"/>
      <c r="DW138" s="568"/>
      <c r="DX138" s="568"/>
      <c r="DY138" s="568"/>
      <c r="DZ138" s="568"/>
      <c r="EA138" s="568"/>
      <c r="EB138" s="568"/>
      <c r="EC138" s="568"/>
      <c r="ED138" s="568"/>
      <c r="EE138" s="568"/>
      <c r="EF138" s="568"/>
      <c r="EG138" s="568"/>
      <c r="EH138" s="568"/>
      <c r="EI138" s="568"/>
      <c r="EJ138" s="568"/>
      <c r="EK138" s="568"/>
      <c r="EL138" s="568"/>
      <c r="EM138" s="568"/>
      <c r="EN138" s="568"/>
      <c r="EO138" s="568"/>
      <c r="EP138" s="568"/>
      <c r="EQ138" s="568"/>
      <c r="ER138" s="568"/>
      <c r="ES138" s="568"/>
      <c r="ET138" s="568"/>
      <c r="EU138" s="568"/>
      <c r="EV138" s="568"/>
      <c r="EW138" s="568"/>
      <c r="EX138" s="568"/>
      <c r="EY138" s="568"/>
      <c r="EZ138" s="568"/>
      <c r="FA138" s="568"/>
      <c r="FB138" s="568"/>
      <c r="FC138" s="568"/>
      <c r="FD138" s="568"/>
      <c r="FE138" s="568"/>
      <c r="FF138" s="568"/>
      <c r="FG138" s="568"/>
      <c r="FH138" s="568"/>
      <c r="FI138" s="568"/>
      <c r="FJ138" s="568"/>
      <c r="FK138" s="568"/>
      <c r="FL138" s="568"/>
      <c r="FM138" s="568"/>
      <c r="FN138" s="568"/>
      <c r="FO138" s="568"/>
      <c r="FP138" s="568"/>
      <c r="FQ138" s="568"/>
      <c r="FR138" s="568"/>
      <c r="FS138" s="568"/>
      <c r="FT138" s="568"/>
      <c r="FU138" s="568"/>
      <c r="FV138" s="568"/>
      <c r="FW138" s="568"/>
      <c r="FX138" s="568"/>
      <c r="FY138" s="568"/>
      <c r="FZ138" s="568"/>
      <c r="GA138" s="568"/>
      <c r="GB138" s="568"/>
      <c r="GC138" s="568"/>
      <c r="GD138" s="568"/>
      <c r="GE138" s="568"/>
      <c r="GF138" s="568"/>
      <c r="GG138" s="568"/>
      <c r="GH138" s="568"/>
      <c r="GI138" s="568"/>
      <c r="GJ138" s="568"/>
      <c r="GK138" s="568"/>
      <c r="GL138" s="568"/>
      <c r="GM138" s="568"/>
      <c r="GN138" s="568"/>
      <c r="GO138" s="568"/>
      <c r="GP138" s="568"/>
      <c r="GQ138" s="568"/>
      <c r="GR138" s="568"/>
      <c r="GS138" s="568"/>
      <c r="GT138" s="568"/>
      <c r="GU138" s="568"/>
      <c r="GV138" s="568"/>
      <c r="GW138" s="568"/>
      <c r="GX138" s="568"/>
      <c r="GY138" s="568"/>
      <c r="GZ138" s="568"/>
      <c r="HA138" s="568"/>
      <c r="HB138" s="568"/>
      <c r="HC138" s="568"/>
      <c r="HD138" s="568"/>
      <c r="HE138" s="568"/>
      <c r="HF138" s="568"/>
      <c r="HG138" s="568"/>
      <c r="HH138" s="568"/>
      <c r="HI138" s="568"/>
      <c r="HJ138" s="568"/>
      <c r="HK138" s="568"/>
      <c r="HL138" s="568"/>
      <c r="HM138" s="568"/>
      <c r="HN138" s="568"/>
      <c r="HO138" s="568"/>
      <c r="HP138" s="568"/>
      <c r="HQ138" s="568"/>
      <c r="HR138" s="568"/>
      <c r="HS138" s="568"/>
      <c r="HT138" s="568"/>
    </row>
    <row r="139" spans="1:228" s="569" customFormat="1" ht="45" customHeight="1">
      <c r="A139" s="589" t="s">
        <v>607</v>
      </c>
      <c r="B139" s="623" t="s">
        <v>1462</v>
      </c>
      <c r="C139" s="622" t="s">
        <v>26</v>
      </c>
      <c r="D139" s="624" t="s">
        <v>608</v>
      </c>
      <c r="E139" s="625"/>
      <c r="F139" s="622"/>
      <c r="G139" s="622"/>
      <c r="H139" s="653"/>
      <c r="I139" s="653"/>
      <c r="J139" s="622"/>
      <c r="K139" s="626"/>
      <c r="L139" s="626"/>
      <c r="M139" s="622"/>
      <c r="N139" s="622"/>
      <c r="O139" s="622"/>
      <c r="P139" s="622"/>
      <c r="Q139" s="669"/>
      <c r="R139" s="568"/>
      <c r="S139" s="568"/>
      <c r="T139" s="568"/>
      <c r="U139" s="568"/>
      <c r="V139" s="568"/>
      <c r="W139" s="568"/>
      <c r="X139" s="568"/>
      <c r="Y139" s="568"/>
      <c r="Z139" s="568"/>
      <c r="AA139" s="568"/>
      <c r="AB139" s="568"/>
      <c r="AC139" s="568"/>
      <c r="AD139" s="568"/>
      <c r="AE139" s="568"/>
      <c r="AF139" s="568"/>
      <c r="AG139" s="568"/>
      <c r="AH139" s="568"/>
      <c r="AI139" s="568"/>
      <c r="AJ139" s="568"/>
      <c r="AK139" s="568"/>
      <c r="AL139" s="568"/>
      <c r="AM139" s="568"/>
      <c r="AN139" s="568"/>
      <c r="AO139" s="568"/>
      <c r="AP139" s="568"/>
      <c r="AQ139" s="568"/>
      <c r="AR139" s="568"/>
      <c r="AS139" s="568"/>
      <c r="AT139" s="568"/>
      <c r="AU139" s="568"/>
      <c r="AV139" s="568"/>
      <c r="AW139" s="568"/>
      <c r="AX139" s="568"/>
      <c r="AY139" s="568"/>
      <c r="AZ139" s="568"/>
      <c r="BA139" s="568"/>
      <c r="BB139" s="568"/>
      <c r="BC139" s="568"/>
      <c r="BD139" s="568"/>
      <c r="BE139" s="568"/>
      <c r="BF139" s="568"/>
      <c r="BG139" s="568"/>
      <c r="BH139" s="568"/>
      <c r="BI139" s="568"/>
      <c r="BJ139" s="568"/>
      <c r="BK139" s="568"/>
      <c r="BL139" s="568"/>
      <c r="BM139" s="568"/>
      <c r="BN139" s="568"/>
      <c r="BO139" s="568"/>
      <c r="BP139" s="568"/>
      <c r="BQ139" s="568"/>
      <c r="BR139" s="568"/>
      <c r="BS139" s="568"/>
      <c r="BT139" s="568"/>
      <c r="BU139" s="568"/>
      <c r="BV139" s="568"/>
      <c r="BW139" s="568"/>
      <c r="BX139" s="568"/>
      <c r="BY139" s="568"/>
      <c r="BZ139" s="568"/>
      <c r="CA139" s="568"/>
      <c r="CB139" s="568"/>
      <c r="CC139" s="568"/>
      <c r="CD139" s="568"/>
      <c r="CE139" s="568"/>
      <c r="CF139" s="568"/>
      <c r="CG139" s="568"/>
      <c r="CH139" s="568"/>
      <c r="CI139" s="568"/>
      <c r="CJ139" s="568"/>
      <c r="CK139" s="568"/>
      <c r="CL139" s="568"/>
      <c r="CM139" s="568"/>
      <c r="CN139" s="568"/>
      <c r="CO139" s="568"/>
      <c r="CP139" s="568"/>
      <c r="CQ139" s="568"/>
      <c r="CR139" s="568"/>
      <c r="CS139" s="568"/>
      <c r="CT139" s="568"/>
      <c r="CU139" s="568"/>
      <c r="CV139" s="568"/>
      <c r="CW139" s="568"/>
      <c r="CX139" s="568"/>
      <c r="CY139" s="568"/>
      <c r="CZ139" s="568"/>
      <c r="DA139" s="568"/>
      <c r="DB139" s="568"/>
      <c r="DC139" s="568"/>
      <c r="DD139" s="568"/>
      <c r="DE139" s="568"/>
      <c r="DF139" s="568"/>
      <c r="DG139" s="568"/>
      <c r="DH139" s="568"/>
      <c r="DI139" s="568"/>
      <c r="DJ139" s="568"/>
      <c r="DK139" s="568"/>
      <c r="DL139" s="568"/>
      <c r="DM139" s="568"/>
      <c r="DN139" s="568"/>
      <c r="DO139" s="568"/>
      <c r="DP139" s="568"/>
      <c r="DQ139" s="568"/>
      <c r="DR139" s="568"/>
      <c r="DS139" s="568"/>
      <c r="DT139" s="568"/>
      <c r="DU139" s="568"/>
      <c r="DV139" s="568"/>
      <c r="DW139" s="568"/>
      <c r="DX139" s="568"/>
      <c r="DY139" s="568"/>
      <c r="DZ139" s="568"/>
      <c r="EA139" s="568"/>
      <c r="EB139" s="568"/>
      <c r="EC139" s="568"/>
      <c r="ED139" s="568"/>
      <c r="EE139" s="568"/>
      <c r="EF139" s="568"/>
      <c r="EG139" s="568"/>
      <c r="EH139" s="568"/>
      <c r="EI139" s="568"/>
      <c r="EJ139" s="568"/>
      <c r="EK139" s="568"/>
      <c r="EL139" s="568"/>
      <c r="EM139" s="568"/>
      <c r="EN139" s="568"/>
      <c r="EO139" s="568"/>
      <c r="EP139" s="568"/>
      <c r="EQ139" s="568"/>
      <c r="ER139" s="568"/>
      <c r="ES139" s="568"/>
      <c r="ET139" s="568"/>
      <c r="EU139" s="568"/>
      <c r="EV139" s="568"/>
      <c r="EW139" s="568"/>
      <c r="EX139" s="568"/>
      <c r="EY139" s="568"/>
      <c r="EZ139" s="568"/>
      <c r="FA139" s="568"/>
      <c r="FB139" s="568"/>
      <c r="FC139" s="568"/>
      <c r="FD139" s="568"/>
      <c r="FE139" s="568"/>
      <c r="FF139" s="568"/>
      <c r="FG139" s="568"/>
      <c r="FH139" s="568"/>
      <c r="FI139" s="568"/>
      <c r="FJ139" s="568"/>
      <c r="FK139" s="568"/>
      <c r="FL139" s="568"/>
      <c r="FM139" s="568"/>
      <c r="FN139" s="568"/>
      <c r="FO139" s="568"/>
      <c r="FP139" s="568"/>
      <c r="FQ139" s="568"/>
      <c r="FR139" s="568"/>
      <c r="FS139" s="568"/>
      <c r="FT139" s="568"/>
      <c r="FU139" s="568"/>
      <c r="FV139" s="568"/>
      <c r="FW139" s="568"/>
      <c r="FX139" s="568"/>
      <c r="FY139" s="568"/>
      <c r="FZ139" s="568"/>
      <c r="GA139" s="568"/>
      <c r="GB139" s="568"/>
      <c r="GC139" s="568"/>
      <c r="GD139" s="568"/>
      <c r="GE139" s="568"/>
      <c r="GF139" s="568"/>
      <c r="GG139" s="568"/>
      <c r="GH139" s="568"/>
      <c r="GI139" s="568"/>
      <c r="GJ139" s="568"/>
      <c r="GK139" s="568"/>
      <c r="GL139" s="568"/>
      <c r="GM139" s="568"/>
      <c r="GN139" s="568"/>
      <c r="GO139" s="568"/>
      <c r="GP139" s="568"/>
      <c r="GQ139" s="568"/>
      <c r="GR139" s="568"/>
      <c r="GS139" s="568"/>
      <c r="GT139" s="568"/>
      <c r="GU139" s="568"/>
      <c r="GV139" s="568"/>
      <c r="GW139" s="568"/>
      <c r="GX139" s="568"/>
      <c r="GY139" s="568"/>
      <c r="GZ139" s="568"/>
      <c r="HA139" s="568"/>
      <c r="HB139" s="568"/>
      <c r="HC139" s="568"/>
      <c r="HD139" s="568"/>
      <c r="HE139" s="568"/>
      <c r="HF139" s="568"/>
      <c r="HG139" s="568"/>
      <c r="HH139" s="568"/>
      <c r="HI139" s="568"/>
      <c r="HJ139" s="568"/>
      <c r="HK139" s="568"/>
      <c r="HL139" s="568"/>
      <c r="HM139" s="568"/>
      <c r="HN139" s="568"/>
      <c r="HO139" s="568"/>
      <c r="HP139" s="568"/>
      <c r="HQ139" s="568"/>
      <c r="HR139" s="568"/>
      <c r="HS139" s="568"/>
      <c r="HT139" s="568"/>
    </row>
    <row r="140" spans="1:228" s="569" customFormat="1" ht="45" customHeight="1">
      <c r="A140" s="589" t="s">
        <v>609</v>
      </c>
      <c r="B140" s="623" t="s">
        <v>1463</v>
      </c>
      <c r="C140" s="622" t="s">
        <v>26</v>
      </c>
      <c r="D140" s="624" t="s">
        <v>610</v>
      </c>
      <c r="E140" s="625"/>
      <c r="F140" s="622"/>
      <c r="G140" s="622"/>
      <c r="H140" s="653"/>
      <c r="I140" s="653"/>
      <c r="J140" s="622"/>
      <c r="K140" s="626"/>
      <c r="L140" s="626"/>
      <c r="M140" s="622"/>
      <c r="N140" s="622"/>
      <c r="O140" s="622"/>
      <c r="P140" s="622"/>
      <c r="Q140" s="669"/>
      <c r="R140" s="568"/>
      <c r="S140" s="568"/>
      <c r="T140" s="568"/>
      <c r="U140" s="568"/>
      <c r="V140" s="568"/>
      <c r="W140" s="568"/>
      <c r="X140" s="568"/>
      <c r="Y140" s="568"/>
      <c r="Z140" s="568"/>
      <c r="AA140" s="568"/>
      <c r="AB140" s="568"/>
      <c r="AC140" s="568"/>
      <c r="AD140" s="568"/>
      <c r="AE140" s="568"/>
      <c r="AF140" s="568"/>
      <c r="AG140" s="568"/>
      <c r="AH140" s="568"/>
      <c r="AI140" s="568"/>
      <c r="AJ140" s="568"/>
      <c r="AK140" s="568"/>
      <c r="AL140" s="568"/>
      <c r="AM140" s="568"/>
      <c r="AN140" s="568"/>
      <c r="AO140" s="568"/>
      <c r="AP140" s="568"/>
      <c r="AQ140" s="568"/>
      <c r="AR140" s="568"/>
      <c r="AS140" s="568"/>
      <c r="AT140" s="568"/>
      <c r="AU140" s="568"/>
      <c r="AV140" s="568"/>
      <c r="AW140" s="568"/>
      <c r="AX140" s="568"/>
      <c r="AY140" s="568"/>
      <c r="AZ140" s="568"/>
      <c r="BA140" s="568"/>
      <c r="BB140" s="568"/>
      <c r="BC140" s="568"/>
      <c r="BD140" s="568"/>
      <c r="BE140" s="568"/>
      <c r="BF140" s="568"/>
      <c r="BG140" s="568"/>
      <c r="BH140" s="568"/>
      <c r="BI140" s="568"/>
      <c r="BJ140" s="568"/>
      <c r="BK140" s="568"/>
      <c r="BL140" s="568"/>
      <c r="BM140" s="568"/>
      <c r="BN140" s="568"/>
      <c r="BO140" s="568"/>
      <c r="BP140" s="568"/>
      <c r="BQ140" s="568"/>
      <c r="BR140" s="568"/>
      <c r="BS140" s="568"/>
      <c r="BT140" s="568"/>
      <c r="BU140" s="568"/>
      <c r="BV140" s="568"/>
      <c r="BW140" s="568"/>
      <c r="BX140" s="568"/>
      <c r="BY140" s="568"/>
      <c r="BZ140" s="568"/>
      <c r="CA140" s="568"/>
      <c r="CB140" s="568"/>
      <c r="CC140" s="568"/>
      <c r="CD140" s="568"/>
      <c r="CE140" s="568"/>
      <c r="CF140" s="568"/>
      <c r="CG140" s="568"/>
      <c r="CH140" s="568"/>
      <c r="CI140" s="568"/>
      <c r="CJ140" s="568"/>
      <c r="CK140" s="568"/>
      <c r="CL140" s="568"/>
      <c r="CM140" s="568"/>
      <c r="CN140" s="568"/>
      <c r="CO140" s="568"/>
      <c r="CP140" s="568"/>
      <c r="CQ140" s="568"/>
      <c r="CR140" s="568"/>
      <c r="CS140" s="568"/>
      <c r="CT140" s="568"/>
      <c r="CU140" s="568"/>
      <c r="CV140" s="568"/>
      <c r="CW140" s="568"/>
      <c r="CX140" s="568"/>
      <c r="CY140" s="568"/>
      <c r="CZ140" s="568"/>
      <c r="DA140" s="568"/>
      <c r="DB140" s="568"/>
      <c r="DC140" s="568"/>
      <c r="DD140" s="568"/>
      <c r="DE140" s="568"/>
      <c r="DF140" s="568"/>
      <c r="DG140" s="568"/>
      <c r="DH140" s="568"/>
      <c r="DI140" s="568"/>
      <c r="DJ140" s="568"/>
      <c r="DK140" s="568"/>
      <c r="DL140" s="568"/>
      <c r="DM140" s="568"/>
      <c r="DN140" s="568"/>
      <c r="DO140" s="568"/>
      <c r="DP140" s="568"/>
      <c r="DQ140" s="568"/>
      <c r="DR140" s="568"/>
      <c r="DS140" s="568"/>
      <c r="DT140" s="568"/>
      <c r="DU140" s="568"/>
      <c r="DV140" s="568"/>
      <c r="DW140" s="568"/>
      <c r="DX140" s="568"/>
      <c r="DY140" s="568"/>
      <c r="DZ140" s="568"/>
      <c r="EA140" s="568"/>
      <c r="EB140" s="568"/>
      <c r="EC140" s="568"/>
      <c r="ED140" s="568"/>
      <c r="EE140" s="568"/>
      <c r="EF140" s="568"/>
      <c r="EG140" s="568"/>
      <c r="EH140" s="568"/>
      <c r="EI140" s="568"/>
      <c r="EJ140" s="568"/>
      <c r="EK140" s="568"/>
      <c r="EL140" s="568"/>
      <c r="EM140" s="568"/>
      <c r="EN140" s="568"/>
      <c r="EO140" s="568"/>
      <c r="EP140" s="568"/>
      <c r="EQ140" s="568"/>
      <c r="ER140" s="568"/>
      <c r="ES140" s="568"/>
      <c r="ET140" s="568"/>
      <c r="EU140" s="568"/>
      <c r="EV140" s="568"/>
      <c r="EW140" s="568"/>
      <c r="EX140" s="568"/>
      <c r="EY140" s="568"/>
      <c r="EZ140" s="568"/>
      <c r="FA140" s="568"/>
      <c r="FB140" s="568"/>
      <c r="FC140" s="568"/>
      <c r="FD140" s="568"/>
      <c r="FE140" s="568"/>
      <c r="FF140" s="568"/>
      <c r="FG140" s="568"/>
      <c r="FH140" s="568"/>
      <c r="FI140" s="568"/>
      <c r="FJ140" s="568"/>
      <c r="FK140" s="568"/>
      <c r="FL140" s="568"/>
      <c r="FM140" s="568"/>
      <c r="FN140" s="568"/>
      <c r="FO140" s="568"/>
      <c r="FP140" s="568"/>
      <c r="FQ140" s="568"/>
      <c r="FR140" s="568"/>
      <c r="FS140" s="568"/>
      <c r="FT140" s="568"/>
      <c r="FU140" s="568"/>
      <c r="FV140" s="568"/>
      <c r="FW140" s="568"/>
      <c r="FX140" s="568"/>
      <c r="FY140" s="568"/>
      <c r="FZ140" s="568"/>
      <c r="GA140" s="568"/>
      <c r="GB140" s="568"/>
      <c r="GC140" s="568"/>
      <c r="GD140" s="568"/>
      <c r="GE140" s="568"/>
      <c r="GF140" s="568"/>
      <c r="GG140" s="568"/>
      <c r="GH140" s="568"/>
      <c r="GI140" s="568"/>
      <c r="GJ140" s="568"/>
      <c r="GK140" s="568"/>
      <c r="GL140" s="568"/>
      <c r="GM140" s="568"/>
      <c r="GN140" s="568"/>
      <c r="GO140" s="568"/>
      <c r="GP140" s="568"/>
      <c r="GQ140" s="568"/>
      <c r="GR140" s="568"/>
      <c r="GS140" s="568"/>
      <c r="GT140" s="568"/>
      <c r="GU140" s="568"/>
      <c r="GV140" s="568"/>
      <c r="GW140" s="568"/>
      <c r="GX140" s="568"/>
      <c r="GY140" s="568"/>
      <c r="GZ140" s="568"/>
      <c r="HA140" s="568"/>
      <c r="HB140" s="568"/>
      <c r="HC140" s="568"/>
      <c r="HD140" s="568"/>
      <c r="HE140" s="568"/>
      <c r="HF140" s="568"/>
      <c r="HG140" s="568"/>
      <c r="HH140" s="568"/>
      <c r="HI140" s="568"/>
      <c r="HJ140" s="568"/>
      <c r="HK140" s="568"/>
      <c r="HL140" s="568"/>
      <c r="HM140" s="568"/>
      <c r="HN140" s="568"/>
      <c r="HO140" s="568"/>
      <c r="HP140" s="568"/>
      <c r="HQ140" s="568"/>
      <c r="HR140" s="568"/>
      <c r="HS140" s="568"/>
      <c r="HT140" s="568"/>
    </row>
    <row r="141" spans="1:228" s="569" customFormat="1" ht="45" customHeight="1">
      <c r="A141" s="589" t="s">
        <v>611</v>
      </c>
      <c r="B141" s="623" t="s">
        <v>1464</v>
      </c>
      <c r="C141" s="622" t="s">
        <v>26</v>
      </c>
      <c r="D141" s="624" t="s">
        <v>612</v>
      </c>
      <c r="E141" s="625"/>
      <c r="F141" s="622"/>
      <c r="G141" s="622"/>
      <c r="H141" s="653"/>
      <c r="I141" s="653"/>
      <c r="J141" s="622"/>
      <c r="K141" s="626"/>
      <c r="L141" s="626"/>
      <c r="M141" s="622"/>
      <c r="N141" s="622"/>
      <c r="O141" s="622"/>
      <c r="P141" s="622"/>
      <c r="Q141" s="669"/>
      <c r="R141" s="568"/>
      <c r="S141" s="568"/>
      <c r="T141" s="568"/>
      <c r="U141" s="568"/>
      <c r="V141" s="568"/>
      <c r="W141" s="568"/>
      <c r="X141" s="568"/>
      <c r="Y141" s="568"/>
      <c r="Z141" s="568"/>
      <c r="AA141" s="568"/>
      <c r="AB141" s="568"/>
      <c r="AC141" s="568"/>
      <c r="AD141" s="568"/>
      <c r="AE141" s="568"/>
      <c r="AF141" s="568"/>
      <c r="AG141" s="568"/>
      <c r="AH141" s="568"/>
      <c r="AI141" s="568"/>
      <c r="AJ141" s="568"/>
      <c r="AK141" s="568"/>
      <c r="AL141" s="568"/>
      <c r="AM141" s="568"/>
      <c r="AN141" s="568"/>
      <c r="AO141" s="568"/>
      <c r="AP141" s="568"/>
      <c r="AQ141" s="568"/>
      <c r="AR141" s="568"/>
      <c r="AS141" s="568"/>
      <c r="AT141" s="568"/>
      <c r="AU141" s="568"/>
      <c r="AV141" s="568"/>
      <c r="AW141" s="568"/>
      <c r="AX141" s="568"/>
      <c r="AY141" s="568"/>
      <c r="AZ141" s="568"/>
      <c r="BA141" s="568"/>
      <c r="BB141" s="568"/>
      <c r="BC141" s="568"/>
      <c r="BD141" s="568"/>
      <c r="BE141" s="568"/>
      <c r="BF141" s="568"/>
      <c r="BG141" s="568"/>
      <c r="BH141" s="568"/>
      <c r="BI141" s="568"/>
      <c r="BJ141" s="568"/>
      <c r="BK141" s="568"/>
      <c r="BL141" s="568"/>
      <c r="BM141" s="568"/>
      <c r="BN141" s="568"/>
      <c r="BO141" s="568"/>
      <c r="BP141" s="568"/>
      <c r="BQ141" s="568"/>
      <c r="BR141" s="568"/>
      <c r="BS141" s="568"/>
      <c r="BT141" s="568"/>
      <c r="BU141" s="568"/>
      <c r="BV141" s="568"/>
      <c r="BW141" s="568"/>
      <c r="BX141" s="568"/>
      <c r="BY141" s="568"/>
      <c r="BZ141" s="568"/>
      <c r="CA141" s="568"/>
      <c r="CB141" s="568"/>
      <c r="CC141" s="568"/>
      <c r="CD141" s="568"/>
      <c r="CE141" s="568"/>
      <c r="CF141" s="568"/>
      <c r="CG141" s="568"/>
      <c r="CH141" s="568"/>
      <c r="CI141" s="568"/>
      <c r="CJ141" s="568"/>
      <c r="CK141" s="568"/>
      <c r="CL141" s="568"/>
      <c r="CM141" s="568"/>
      <c r="CN141" s="568"/>
      <c r="CO141" s="568"/>
      <c r="CP141" s="568"/>
      <c r="CQ141" s="568"/>
      <c r="CR141" s="568"/>
      <c r="CS141" s="568"/>
      <c r="CT141" s="568"/>
      <c r="CU141" s="568"/>
      <c r="CV141" s="568"/>
      <c r="CW141" s="568"/>
      <c r="CX141" s="568"/>
      <c r="CY141" s="568"/>
      <c r="CZ141" s="568"/>
      <c r="DA141" s="568"/>
      <c r="DB141" s="568"/>
      <c r="DC141" s="568"/>
      <c r="DD141" s="568"/>
      <c r="DE141" s="568"/>
      <c r="DF141" s="568"/>
      <c r="DG141" s="568"/>
      <c r="DH141" s="568"/>
      <c r="DI141" s="568"/>
      <c r="DJ141" s="568"/>
      <c r="DK141" s="568"/>
      <c r="DL141" s="568"/>
      <c r="DM141" s="568"/>
      <c r="DN141" s="568"/>
      <c r="DO141" s="568"/>
      <c r="DP141" s="568"/>
      <c r="DQ141" s="568"/>
      <c r="DR141" s="568"/>
      <c r="DS141" s="568"/>
      <c r="DT141" s="568"/>
      <c r="DU141" s="568"/>
      <c r="DV141" s="568"/>
      <c r="DW141" s="568"/>
      <c r="DX141" s="568"/>
      <c r="DY141" s="568"/>
      <c r="DZ141" s="568"/>
      <c r="EA141" s="568"/>
      <c r="EB141" s="568"/>
      <c r="EC141" s="568"/>
      <c r="ED141" s="568"/>
      <c r="EE141" s="568"/>
      <c r="EF141" s="568"/>
      <c r="EG141" s="568"/>
      <c r="EH141" s="568"/>
      <c r="EI141" s="568"/>
      <c r="EJ141" s="568"/>
      <c r="EK141" s="568"/>
      <c r="EL141" s="568"/>
      <c r="EM141" s="568"/>
      <c r="EN141" s="568"/>
      <c r="EO141" s="568"/>
      <c r="EP141" s="568"/>
      <c r="EQ141" s="568"/>
      <c r="ER141" s="568"/>
      <c r="ES141" s="568"/>
      <c r="ET141" s="568"/>
      <c r="EU141" s="568"/>
      <c r="EV141" s="568"/>
      <c r="EW141" s="568"/>
      <c r="EX141" s="568"/>
      <c r="EY141" s="568"/>
      <c r="EZ141" s="568"/>
      <c r="FA141" s="568"/>
      <c r="FB141" s="568"/>
      <c r="FC141" s="568"/>
      <c r="FD141" s="568"/>
      <c r="FE141" s="568"/>
      <c r="FF141" s="568"/>
      <c r="FG141" s="568"/>
      <c r="FH141" s="568"/>
      <c r="FI141" s="568"/>
      <c r="FJ141" s="568"/>
      <c r="FK141" s="568"/>
      <c r="FL141" s="568"/>
      <c r="FM141" s="568"/>
      <c r="FN141" s="568"/>
      <c r="FO141" s="568"/>
      <c r="FP141" s="568"/>
      <c r="FQ141" s="568"/>
      <c r="FR141" s="568"/>
      <c r="FS141" s="568"/>
      <c r="FT141" s="568"/>
      <c r="FU141" s="568"/>
      <c r="FV141" s="568"/>
      <c r="FW141" s="568"/>
      <c r="FX141" s="568"/>
      <c r="FY141" s="568"/>
      <c r="FZ141" s="568"/>
      <c r="GA141" s="568"/>
      <c r="GB141" s="568"/>
      <c r="GC141" s="568"/>
      <c r="GD141" s="568"/>
      <c r="GE141" s="568"/>
      <c r="GF141" s="568"/>
      <c r="GG141" s="568"/>
      <c r="GH141" s="568"/>
      <c r="GI141" s="568"/>
      <c r="GJ141" s="568"/>
      <c r="GK141" s="568"/>
      <c r="GL141" s="568"/>
      <c r="GM141" s="568"/>
      <c r="GN141" s="568"/>
      <c r="GO141" s="568"/>
      <c r="GP141" s="568"/>
      <c r="GQ141" s="568"/>
      <c r="GR141" s="568"/>
      <c r="GS141" s="568"/>
      <c r="GT141" s="568"/>
      <c r="GU141" s="568"/>
      <c r="GV141" s="568"/>
      <c r="GW141" s="568"/>
      <c r="GX141" s="568"/>
      <c r="GY141" s="568"/>
      <c r="GZ141" s="568"/>
      <c r="HA141" s="568"/>
      <c r="HB141" s="568"/>
      <c r="HC141" s="568"/>
      <c r="HD141" s="568"/>
      <c r="HE141" s="568"/>
      <c r="HF141" s="568"/>
      <c r="HG141" s="568"/>
      <c r="HH141" s="568"/>
      <c r="HI141" s="568"/>
      <c r="HJ141" s="568"/>
      <c r="HK141" s="568"/>
      <c r="HL141" s="568"/>
      <c r="HM141" s="568"/>
      <c r="HN141" s="568"/>
      <c r="HO141" s="568"/>
      <c r="HP141" s="568"/>
      <c r="HQ141" s="568"/>
      <c r="HR141" s="568"/>
      <c r="HS141" s="568"/>
      <c r="HT141" s="568"/>
    </row>
    <row r="142" spans="1:228" s="569" customFormat="1" ht="45" customHeight="1">
      <c r="A142" s="589" t="s">
        <v>613</v>
      </c>
      <c r="B142" s="623" t="s">
        <v>1465</v>
      </c>
      <c r="C142" s="622" t="s">
        <v>26</v>
      </c>
      <c r="D142" s="624" t="s">
        <v>614</v>
      </c>
      <c r="E142" s="625"/>
      <c r="F142" s="622"/>
      <c r="G142" s="622"/>
      <c r="H142" s="653"/>
      <c r="I142" s="656"/>
      <c r="J142" s="622"/>
      <c r="K142" s="626"/>
      <c r="L142" s="626"/>
      <c r="M142" s="622"/>
      <c r="N142" s="622"/>
      <c r="O142" s="622"/>
      <c r="P142" s="622"/>
      <c r="Q142" s="669"/>
      <c r="R142" s="568"/>
      <c r="S142" s="568"/>
      <c r="T142" s="568"/>
      <c r="U142" s="568"/>
      <c r="V142" s="568"/>
      <c r="W142" s="568"/>
      <c r="X142" s="568"/>
      <c r="Y142" s="568"/>
      <c r="Z142" s="568"/>
      <c r="AA142" s="568"/>
      <c r="AB142" s="568"/>
      <c r="AC142" s="568"/>
      <c r="AD142" s="568"/>
      <c r="AE142" s="568"/>
      <c r="AF142" s="568"/>
      <c r="AG142" s="568"/>
      <c r="AH142" s="568"/>
      <c r="AI142" s="568"/>
      <c r="AJ142" s="568"/>
      <c r="AK142" s="568"/>
      <c r="AL142" s="568"/>
      <c r="AM142" s="568"/>
      <c r="AN142" s="568"/>
      <c r="AO142" s="568"/>
      <c r="AP142" s="568"/>
      <c r="AQ142" s="568"/>
      <c r="AR142" s="568"/>
      <c r="AS142" s="568"/>
      <c r="AT142" s="568"/>
      <c r="AU142" s="568"/>
      <c r="AV142" s="568"/>
      <c r="AW142" s="568"/>
      <c r="AX142" s="568"/>
      <c r="AY142" s="568"/>
      <c r="AZ142" s="568"/>
      <c r="BA142" s="568"/>
      <c r="BB142" s="568"/>
      <c r="BC142" s="568"/>
      <c r="BD142" s="568"/>
      <c r="BE142" s="568"/>
      <c r="BF142" s="568"/>
      <c r="BG142" s="568"/>
      <c r="BH142" s="568"/>
      <c r="BI142" s="568"/>
      <c r="BJ142" s="568"/>
      <c r="BK142" s="568"/>
      <c r="BL142" s="568"/>
      <c r="BM142" s="568"/>
      <c r="BN142" s="568"/>
      <c r="BO142" s="568"/>
      <c r="BP142" s="568"/>
      <c r="BQ142" s="568"/>
      <c r="BR142" s="568"/>
      <c r="BS142" s="568"/>
      <c r="BT142" s="568"/>
      <c r="BU142" s="568"/>
      <c r="BV142" s="568"/>
      <c r="BW142" s="568"/>
      <c r="BX142" s="568"/>
      <c r="BY142" s="568"/>
      <c r="BZ142" s="568"/>
      <c r="CA142" s="568"/>
      <c r="CB142" s="568"/>
      <c r="CC142" s="568"/>
      <c r="CD142" s="568"/>
      <c r="CE142" s="568"/>
      <c r="CF142" s="568"/>
      <c r="CG142" s="568"/>
      <c r="CH142" s="568"/>
      <c r="CI142" s="568"/>
      <c r="CJ142" s="568"/>
      <c r="CK142" s="568"/>
      <c r="CL142" s="568"/>
      <c r="CM142" s="568"/>
      <c r="CN142" s="568"/>
      <c r="CO142" s="568"/>
      <c r="CP142" s="568"/>
      <c r="CQ142" s="568"/>
      <c r="CR142" s="568"/>
      <c r="CS142" s="568"/>
      <c r="CT142" s="568"/>
      <c r="CU142" s="568"/>
      <c r="CV142" s="568"/>
      <c r="CW142" s="568"/>
      <c r="CX142" s="568"/>
      <c r="CY142" s="568"/>
      <c r="CZ142" s="568"/>
      <c r="DA142" s="568"/>
      <c r="DB142" s="568"/>
      <c r="DC142" s="568"/>
      <c r="DD142" s="568"/>
      <c r="DE142" s="568"/>
      <c r="DF142" s="568"/>
      <c r="DG142" s="568"/>
      <c r="DH142" s="568"/>
      <c r="DI142" s="568"/>
      <c r="DJ142" s="568"/>
      <c r="DK142" s="568"/>
      <c r="DL142" s="568"/>
      <c r="DM142" s="568"/>
      <c r="DN142" s="568"/>
      <c r="DO142" s="568"/>
      <c r="DP142" s="568"/>
      <c r="DQ142" s="568"/>
      <c r="DR142" s="568"/>
      <c r="DS142" s="568"/>
      <c r="DT142" s="568"/>
      <c r="DU142" s="568"/>
      <c r="DV142" s="568"/>
      <c r="DW142" s="568"/>
      <c r="DX142" s="568"/>
      <c r="DY142" s="568"/>
      <c r="DZ142" s="568"/>
      <c r="EA142" s="568"/>
      <c r="EB142" s="568"/>
      <c r="EC142" s="568"/>
      <c r="ED142" s="568"/>
      <c r="EE142" s="568"/>
      <c r="EF142" s="568"/>
      <c r="EG142" s="568"/>
      <c r="EH142" s="568"/>
      <c r="EI142" s="568"/>
      <c r="EJ142" s="568"/>
      <c r="EK142" s="568"/>
      <c r="EL142" s="568"/>
      <c r="EM142" s="568"/>
      <c r="EN142" s="568"/>
      <c r="EO142" s="568"/>
      <c r="EP142" s="568"/>
      <c r="EQ142" s="568"/>
      <c r="ER142" s="568"/>
      <c r="ES142" s="568"/>
      <c r="ET142" s="568"/>
      <c r="EU142" s="568"/>
      <c r="EV142" s="568"/>
      <c r="EW142" s="568"/>
      <c r="EX142" s="568"/>
      <c r="EY142" s="568"/>
      <c r="EZ142" s="568"/>
      <c r="FA142" s="568"/>
      <c r="FB142" s="568"/>
      <c r="FC142" s="568"/>
      <c r="FD142" s="568"/>
      <c r="FE142" s="568"/>
      <c r="FF142" s="568"/>
      <c r="FG142" s="568"/>
      <c r="FH142" s="568"/>
      <c r="FI142" s="568"/>
      <c r="FJ142" s="568"/>
      <c r="FK142" s="568"/>
      <c r="FL142" s="568"/>
      <c r="FM142" s="568"/>
      <c r="FN142" s="568"/>
      <c r="FO142" s="568"/>
      <c r="FP142" s="568"/>
      <c r="FQ142" s="568"/>
      <c r="FR142" s="568"/>
      <c r="FS142" s="568"/>
      <c r="FT142" s="568"/>
      <c r="FU142" s="568"/>
      <c r="FV142" s="568"/>
      <c r="FW142" s="568"/>
      <c r="FX142" s="568"/>
      <c r="FY142" s="568"/>
      <c r="FZ142" s="568"/>
      <c r="GA142" s="568"/>
      <c r="GB142" s="568"/>
      <c r="GC142" s="568"/>
      <c r="GD142" s="568"/>
      <c r="GE142" s="568"/>
      <c r="GF142" s="568"/>
      <c r="GG142" s="568"/>
      <c r="GH142" s="568"/>
      <c r="GI142" s="568"/>
      <c r="GJ142" s="568"/>
      <c r="GK142" s="568"/>
      <c r="GL142" s="568"/>
      <c r="GM142" s="568"/>
      <c r="GN142" s="568"/>
      <c r="GO142" s="568"/>
      <c r="GP142" s="568"/>
      <c r="GQ142" s="568"/>
      <c r="GR142" s="568"/>
      <c r="GS142" s="568"/>
      <c r="GT142" s="568"/>
      <c r="GU142" s="568"/>
      <c r="GV142" s="568"/>
      <c r="GW142" s="568"/>
      <c r="GX142" s="568"/>
      <c r="GY142" s="568"/>
      <c r="GZ142" s="568"/>
      <c r="HA142" s="568"/>
      <c r="HB142" s="568"/>
      <c r="HC142" s="568"/>
      <c r="HD142" s="568"/>
      <c r="HE142" s="568"/>
      <c r="HF142" s="568"/>
      <c r="HG142" s="568"/>
      <c r="HH142" s="568"/>
      <c r="HI142" s="568"/>
      <c r="HJ142" s="568"/>
      <c r="HK142" s="568"/>
      <c r="HL142" s="568"/>
      <c r="HM142" s="568"/>
      <c r="HN142" s="568"/>
      <c r="HO142" s="568"/>
      <c r="HP142" s="568"/>
      <c r="HQ142" s="568"/>
      <c r="HR142" s="568"/>
      <c r="HS142" s="568"/>
      <c r="HT142" s="568"/>
    </row>
    <row r="143" spans="1:228" s="569" customFormat="1" ht="45" customHeight="1">
      <c r="A143" s="589" t="s">
        <v>615</v>
      </c>
      <c r="B143" s="623" t="s">
        <v>1466</v>
      </c>
      <c r="C143" s="622" t="s">
        <v>26</v>
      </c>
      <c r="D143" s="624" t="s">
        <v>616</v>
      </c>
      <c r="E143" s="625"/>
      <c r="F143" s="622"/>
      <c r="G143" s="622"/>
      <c r="H143" s="653"/>
      <c r="I143" s="656"/>
      <c r="J143" s="622"/>
      <c r="K143" s="626"/>
      <c r="L143" s="626"/>
      <c r="M143" s="622" t="s">
        <v>18</v>
      </c>
      <c r="N143" s="622" t="s">
        <v>51</v>
      </c>
      <c r="O143" s="622" t="s">
        <v>1546</v>
      </c>
      <c r="P143" s="622"/>
      <c r="Q143" s="669"/>
      <c r="R143" s="568"/>
      <c r="S143" s="568"/>
      <c r="T143" s="568"/>
      <c r="U143" s="568"/>
      <c r="V143" s="568"/>
      <c r="W143" s="568"/>
      <c r="X143" s="568"/>
      <c r="Y143" s="568"/>
      <c r="Z143" s="568"/>
      <c r="AA143" s="568"/>
      <c r="AB143" s="568"/>
      <c r="AC143" s="568"/>
      <c r="AD143" s="568"/>
      <c r="AE143" s="568"/>
      <c r="AF143" s="568"/>
      <c r="AG143" s="568"/>
      <c r="AH143" s="568"/>
      <c r="AI143" s="568"/>
      <c r="AJ143" s="568"/>
      <c r="AK143" s="568"/>
      <c r="AL143" s="568"/>
      <c r="AM143" s="568"/>
      <c r="AN143" s="568"/>
      <c r="AO143" s="568"/>
      <c r="AP143" s="568"/>
      <c r="AQ143" s="568"/>
      <c r="AR143" s="568"/>
      <c r="AS143" s="568"/>
      <c r="AT143" s="568"/>
      <c r="AU143" s="568"/>
      <c r="AV143" s="568"/>
      <c r="AW143" s="568"/>
      <c r="AX143" s="568"/>
      <c r="AY143" s="568"/>
      <c r="AZ143" s="568"/>
      <c r="BA143" s="568"/>
      <c r="BB143" s="568"/>
      <c r="BC143" s="568"/>
      <c r="BD143" s="568"/>
      <c r="BE143" s="568"/>
      <c r="BF143" s="568"/>
      <c r="BG143" s="568"/>
      <c r="BH143" s="568"/>
      <c r="BI143" s="568"/>
      <c r="BJ143" s="568"/>
      <c r="BK143" s="568"/>
      <c r="BL143" s="568"/>
      <c r="BM143" s="568"/>
      <c r="BN143" s="568"/>
      <c r="BO143" s="568"/>
      <c r="BP143" s="568"/>
      <c r="BQ143" s="568"/>
      <c r="BR143" s="568"/>
      <c r="BS143" s="568"/>
      <c r="BT143" s="568"/>
      <c r="BU143" s="568"/>
      <c r="BV143" s="568"/>
      <c r="BW143" s="568"/>
      <c r="BX143" s="568"/>
      <c r="BY143" s="568"/>
      <c r="BZ143" s="568"/>
      <c r="CA143" s="568"/>
      <c r="CB143" s="568"/>
      <c r="CC143" s="568"/>
      <c r="CD143" s="568"/>
      <c r="CE143" s="568"/>
      <c r="CF143" s="568"/>
      <c r="CG143" s="568"/>
      <c r="CH143" s="568"/>
      <c r="CI143" s="568"/>
      <c r="CJ143" s="568"/>
      <c r="CK143" s="568"/>
      <c r="CL143" s="568"/>
      <c r="CM143" s="568"/>
      <c r="CN143" s="568"/>
      <c r="CO143" s="568"/>
      <c r="CP143" s="568"/>
      <c r="CQ143" s="568"/>
      <c r="CR143" s="568"/>
      <c r="CS143" s="568"/>
      <c r="CT143" s="568"/>
      <c r="CU143" s="568"/>
      <c r="CV143" s="568"/>
      <c r="CW143" s="568"/>
      <c r="CX143" s="568"/>
      <c r="CY143" s="568"/>
      <c r="CZ143" s="568"/>
      <c r="DA143" s="568"/>
      <c r="DB143" s="568"/>
      <c r="DC143" s="568"/>
      <c r="DD143" s="568"/>
      <c r="DE143" s="568"/>
      <c r="DF143" s="568"/>
      <c r="DG143" s="568"/>
      <c r="DH143" s="568"/>
      <c r="DI143" s="568"/>
      <c r="DJ143" s="568"/>
      <c r="DK143" s="568"/>
      <c r="DL143" s="568"/>
      <c r="DM143" s="568"/>
      <c r="DN143" s="568"/>
      <c r="DO143" s="568"/>
      <c r="DP143" s="568"/>
      <c r="DQ143" s="568"/>
      <c r="DR143" s="568"/>
      <c r="DS143" s="568"/>
      <c r="DT143" s="568"/>
      <c r="DU143" s="568"/>
      <c r="DV143" s="568"/>
      <c r="DW143" s="568"/>
      <c r="DX143" s="568"/>
      <c r="DY143" s="568"/>
      <c r="DZ143" s="568"/>
      <c r="EA143" s="568"/>
      <c r="EB143" s="568"/>
      <c r="EC143" s="568"/>
      <c r="ED143" s="568"/>
      <c r="EE143" s="568"/>
      <c r="EF143" s="568"/>
      <c r="EG143" s="568"/>
      <c r="EH143" s="568"/>
      <c r="EI143" s="568"/>
      <c r="EJ143" s="568"/>
      <c r="EK143" s="568"/>
      <c r="EL143" s="568"/>
      <c r="EM143" s="568"/>
      <c r="EN143" s="568"/>
      <c r="EO143" s="568"/>
      <c r="EP143" s="568"/>
      <c r="EQ143" s="568"/>
      <c r="ER143" s="568"/>
      <c r="ES143" s="568"/>
      <c r="ET143" s="568"/>
      <c r="EU143" s="568"/>
      <c r="EV143" s="568"/>
      <c r="EW143" s="568"/>
      <c r="EX143" s="568"/>
      <c r="EY143" s="568"/>
      <c r="EZ143" s="568"/>
      <c r="FA143" s="568"/>
      <c r="FB143" s="568"/>
      <c r="FC143" s="568"/>
      <c r="FD143" s="568"/>
      <c r="FE143" s="568"/>
      <c r="FF143" s="568"/>
      <c r="FG143" s="568"/>
      <c r="FH143" s="568"/>
      <c r="FI143" s="568"/>
      <c r="FJ143" s="568"/>
      <c r="FK143" s="568"/>
      <c r="FL143" s="568"/>
      <c r="FM143" s="568"/>
      <c r="FN143" s="568"/>
      <c r="FO143" s="568"/>
      <c r="FP143" s="568"/>
      <c r="FQ143" s="568"/>
      <c r="FR143" s="568"/>
      <c r="FS143" s="568"/>
      <c r="FT143" s="568"/>
      <c r="FU143" s="568"/>
      <c r="FV143" s="568"/>
      <c r="FW143" s="568"/>
      <c r="FX143" s="568"/>
      <c r="FY143" s="568"/>
      <c r="FZ143" s="568"/>
      <c r="GA143" s="568"/>
      <c r="GB143" s="568"/>
      <c r="GC143" s="568"/>
      <c r="GD143" s="568"/>
      <c r="GE143" s="568"/>
      <c r="GF143" s="568"/>
      <c r="GG143" s="568"/>
      <c r="GH143" s="568"/>
      <c r="GI143" s="568"/>
      <c r="GJ143" s="568"/>
      <c r="GK143" s="568"/>
      <c r="GL143" s="568"/>
      <c r="GM143" s="568"/>
      <c r="GN143" s="568"/>
      <c r="GO143" s="568"/>
      <c r="GP143" s="568"/>
      <c r="GQ143" s="568"/>
      <c r="GR143" s="568"/>
      <c r="GS143" s="568"/>
      <c r="GT143" s="568"/>
      <c r="GU143" s="568"/>
      <c r="GV143" s="568"/>
      <c r="GW143" s="568"/>
      <c r="GX143" s="568"/>
      <c r="GY143" s="568"/>
      <c r="GZ143" s="568"/>
      <c r="HA143" s="568"/>
      <c r="HB143" s="568"/>
      <c r="HC143" s="568"/>
      <c r="HD143" s="568"/>
      <c r="HE143" s="568"/>
      <c r="HF143" s="568"/>
      <c r="HG143" s="568"/>
      <c r="HH143" s="568"/>
      <c r="HI143" s="568"/>
      <c r="HJ143" s="568"/>
      <c r="HK143" s="568"/>
      <c r="HL143" s="568"/>
      <c r="HM143" s="568"/>
      <c r="HN143" s="568"/>
      <c r="HO143" s="568"/>
      <c r="HP143" s="568"/>
      <c r="HQ143" s="568"/>
      <c r="HR143" s="568"/>
      <c r="HS143" s="568"/>
      <c r="HT143" s="568"/>
    </row>
    <row r="144" spans="1:228" s="569" customFormat="1" ht="45" customHeight="1">
      <c r="A144" s="589" t="s">
        <v>617</v>
      </c>
      <c r="B144" s="623" t="s">
        <v>1467</v>
      </c>
      <c r="C144" s="622" t="s">
        <v>26</v>
      </c>
      <c r="D144" s="624" t="s">
        <v>618</v>
      </c>
      <c r="E144" s="625"/>
      <c r="F144" s="622"/>
      <c r="G144" s="622"/>
      <c r="H144" s="653"/>
      <c r="I144" s="656"/>
      <c r="J144" s="622"/>
      <c r="K144" s="626"/>
      <c r="L144" s="626"/>
      <c r="M144" s="622"/>
      <c r="N144" s="622"/>
      <c r="O144" s="622"/>
      <c r="P144" s="622"/>
      <c r="Q144" s="669"/>
      <c r="R144" s="568"/>
      <c r="S144" s="568"/>
      <c r="T144" s="568"/>
      <c r="U144" s="568"/>
      <c r="V144" s="568"/>
      <c r="W144" s="568"/>
      <c r="X144" s="568"/>
      <c r="Y144" s="568"/>
      <c r="Z144" s="568"/>
      <c r="AA144" s="568"/>
      <c r="AB144" s="568"/>
      <c r="AC144" s="568"/>
      <c r="AD144" s="568"/>
      <c r="AE144" s="568"/>
      <c r="AF144" s="568"/>
      <c r="AG144" s="568"/>
      <c r="AH144" s="568"/>
      <c r="AI144" s="568"/>
      <c r="AJ144" s="568"/>
      <c r="AK144" s="568"/>
      <c r="AL144" s="568"/>
      <c r="AM144" s="568"/>
      <c r="AN144" s="568"/>
      <c r="AO144" s="568"/>
      <c r="AP144" s="568"/>
      <c r="AQ144" s="568"/>
      <c r="AR144" s="568"/>
      <c r="AS144" s="568"/>
      <c r="AT144" s="568"/>
      <c r="AU144" s="568"/>
      <c r="AV144" s="568"/>
      <c r="AW144" s="568"/>
      <c r="AX144" s="568"/>
      <c r="AY144" s="568"/>
      <c r="AZ144" s="568"/>
      <c r="BA144" s="568"/>
      <c r="BB144" s="568"/>
      <c r="BC144" s="568"/>
      <c r="BD144" s="568"/>
      <c r="BE144" s="568"/>
      <c r="BF144" s="568"/>
      <c r="BG144" s="568"/>
      <c r="BH144" s="568"/>
      <c r="BI144" s="568"/>
      <c r="BJ144" s="568"/>
      <c r="BK144" s="568"/>
      <c r="BL144" s="568"/>
      <c r="BM144" s="568"/>
      <c r="BN144" s="568"/>
      <c r="BO144" s="568"/>
      <c r="BP144" s="568"/>
      <c r="BQ144" s="568"/>
      <c r="BR144" s="568"/>
      <c r="BS144" s="568"/>
      <c r="BT144" s="568"/>
      <c r="BU144" s="568"/>
      <c r="BV144" s="568"/>
      <c r="BW144" s="568"/>
      <c r="BX144" s="568"/>
      <c r="BY144" s="568"/>
      <c r="BZ144" s="568"/>
      <c r="CA144" s="568"/>
      <c r="CB144" s="568"/>
      <c r="CC144" s="568"/>
      <c r="CD144" s="568"/>
      <c r="CE144" s="568"/>
      <c r="CF144" s="568"/>
      <c r="CG144" s="568"/>
      <c r="CH144" s="568"/>
      <c r="CI144" s="568"/>
      <c r="CJ144" s="568"/>
      <c r="CK144" s="568"/>
      <c r="CL144" s="568"/>
      <c r="CM144" s="568"/>
      <c r="CN144" s="568"/>
      <c r="CO144" s="568"/>
      <c r="CP144" s="568"/>
      <c r="CQ144" s="568"/>
      <c r="CR144" s="568"/>
      <c r="CS144" s="568"/>
      <c r="CT144" s="568"/>
      <c r="CU144" s="568"/>
      <c r="CV144" s="568"/>
      <c r="CW144" s="568"/>
      <c r="CX144" s="568"/>
      <c r="CY144" s="568"/>
      <c r="CZ144" s="568"/>
      <c r="DA144" s="568"/>
      <c r="DB144" s="568"/>
      <c r="DC144" s="568"/>
      <c r="DD144" s="568"/>
      <c r="DE144" s="568"/>
      <c r="DF144" s="568"/>
      <c r="DG144" s="568"/>
      <c r="DH144" s="568"/>
      <c r="DI144" s="568"/>
      <c r="DJ144" s="568"/>
      <c r="DK144" s="568"/>
      <c r="DL144" s="568"/>
      <c r="DM144" s="568"/>
      <c r="DN144" s="568"/>
      <c r="DO144" s="568"/>
      <c r="DP144" s="568"/>
      <c r="DQ144" s="568"/>
      <c r="DR144" s="568"/>
      <c r="DS144" s="568"/>
      <c r="DT144" s="568"/>
      <c r="DU144" s="568"/>
      <c r="DV144" s="568"/>
      <c r="DW144" s="568"/>
      <c r="DX144" s="568"/>
      <c r="DY144" s="568"/>
      <c r="DZ144" s="568"/>
      <c r="EA144" s="568"/>
      <c r="EB144" s="568"/>
      <c r="EC144" s="568"/>
      <c r="ED144" s="568"/>
      <c r="EE144" s="568"/>
      <c r="EF144" s="568"/>
      <c r="EG144" s="568"/>
      <c r="EH144" s="568"/>
      <c r="EI144" s="568"/>
      <c r="EJ144" s="568"/>
      <c r="EK144" s="568"/>
      <c r="EL144" s="568"/>
      <c r="EM144" s="568"/>
      <c r="EN144" s="568"/>
      <c r="EO144" s="568"/>
      <c r="EP144" s="568"/>
      <c r="EQ144" s="568"/>
      <c r="ER144" s="568"/>
      <c r="ES144" s="568"/>
      <c r="ET144" s="568"/>
      <c r="EU144" s="568"/>
      <c r="EV144" s="568"/>
      <c r="EW144" s="568"/>
      <c r="EX144" s="568"/>
      <c r="EY144" s="568"/>
      <c r="EZ144" s="568"/>
      <c r="FA144" s="568"/>
      <c r="FB144" s="568"/>
      <c r="FC144" s="568"/>
      <c r="FD144" s="568"/>
      <c r="FE144" s="568"/>
      <c r="FF144" s="568"/>
      <c r="FG144" s="568"/>
      <c r="FH144" s="568"/>
      <c r="FI144" s="568"/>
      <c r="FJ144" s="568"/>
      <c r="FK144" s="568"/>
      <c r="FL144" s="568"/>
      <c r="FM144" s="568"/>
      <c r="FN144" s="568"/>
      <c r="FO144" s="568"/>
      <c r="FP144" s="568"/>
      <c r="FQ144" s="568"/>
      <c r="FR144" s="568"/>
      <c r="FS144" s="568"/>
      <c r="FT144" s="568"/>
      <c r="FU144" s="568"/>
      <c r="FV144" s="568"/>
      <c r="FW144" s="568"/>
      <c r="FX144" s="568"/>
      <c r="FY144" s="568"/>
      <c r="FZ144" s="568"/>
      <c r="GA144" s="568"/>
      <c r="GB144" s="568"/>
      <c r="GC144" s="568"/>
      <c r="GD144" s="568"/>
      <c r="GE144" s="568"/>
      <c r="GF144" s="568"/>
      <c r="GG144" s="568"/>
      <c r="GH144" s="568"/>
      <c r="GI144" s="568"/>
      <c r="GJ144" s="568"/>
      <c r="GK144" s="568"/>
      <c r="GL144" s="568"/>
      <c r="GM144" s="568"/>
      <c r="GN144" s="568"/>
      <c r="GO144" s="568"/>
      <c r="GP144" s="568"/>
      <c r="GQ144" s="568"/>
      <c r="GR144" s="568"/>
      <c r="GS144" s="568"/>
      <c r="GT144" s="568"/>
      <c r="GU144" s="568"/>
      <c r="GV144" s="568"/>
      <c r="GW144" s="568"/>
      <c r="GX144" s="568"/>
      <c r="GY144" s="568"/>
      <c r="GZ144" s="568"/>
      <c r="HA144" s="568"/>
      <c r="HB144" s="568"/>
      <c r="HC144" s="568"/>
      <c r="HD144" s="568"/>
      <c r="HE144" s="568"/>
      <c r="HF144" s="568"/>
      <c r="HG144" s="568"/>
      <c r="HH144" s="568"/>
      <c r="HI144" s="568"/>
      <c r="HJ144" s="568"/>
      <c r="HK144" s="568"/>
      <c r="HL144" s="568"/>
      <c r="HM144" s="568"/>
      <c r="HN144" s="568"/>
      <c r="HO144" s="568"/>
      <c r="HP144" s="568"/>
      <c r="HQ144" s="568"/>
      <c r="HR144" s="568"/>
      <c r="HS144" s="568"/>
      <c r="HT144" s="568"/>
    </row>
    <row r="145" spans="1:228" s="569" customFormat="1" ht="45" customHeight="1">
      <c r="A145" s="589" t="s">
        <v>619</v>
      </c>
      <c r="B145" s="623" t="s">
        <v>1468</v>
      </c>
      <c r="C145" s="622" t="s">
        <v>26</v>
      </c>
      <c r="D145" s="624" t="s">
        <v>620</v>
      </c>
      <c r="E145" s="625"/>
      <c r="F145" s="622"/>
      <c r="G145" s="622"/>
      <c r="H145" s="653"/>
      <c r="I145" s="656"/>
      <c r="J145" s="622"/>
      <c r="K145" s="626"/>
      <c r="L145" s="626"/>
      <c r="M145" s="622"/>
      <c r="N145" s="622"/>
      <c r="O145" s="622"/>
      <c r="P145" s="622"/>
      <c r="Q145" s="669"/>
      <c r="R145" s="568"/>
      <c r="S145" s="568"/>
      <c r="T145" s="568"/>
      <c r="U145" s="568"/>
      <c r="V145" s="568"/>
      <c r="W145" s="568"/>
      <c r="X145" s="568"/>
      <c r="Y145" s="568"/>
      <c r="Z145" s="568"/>
      <c r="AA145" s="568"/>
      <c r="AB145" s="568"/>
      <c r="AC145" s="568"/>
      <c r="AD145" s="568"/>
      <c r="AE145" s="568"/>
      <c r="AF145" s="568"/>
      <c r="AG145" s="568"/>
      <c r="AH145" s="568"/>
      <c r="AI145" s="568"/>
      <c r="AJ145" s="568"/>
      <c r="AK145" s="568"/>
      <c r="AL145" s="568"/>
      <c r="AM145" s="568"/>
      <c r="AN145" s="568"/>
      <c r="AO145" s="568"/>
      <c r="AP145" s="568"/>
      <c r="AQ145" s="568"/>
      <c r="AR145" s="568"/>
      <c r="AS145" s="568"/>
      <c r="AT145" s="568"/>
      <c r="AU145" s="568"/>
      <c r="AV145" s="568"/>
      <c r="AW145" s="568"/>
      <c r="AX145" s="568"/>
      <c r="AY145" s="568"/>
      <c r="AZ145" s="568"/>
      <c r="BA145" s="568"/>
      <c r="BB145" s="568"/>
      <c r="BC145" s="568"/>
      <c r="BD145" s="568"/>
      <c r="BE145" s="568"/>
      <c r="BF145" s="568"/>
      <c r="BG145" s="568"/>
      <c r="BH145" s="568"/>
      <c r="BI145" s="568"/>
      <c r="BJ145" s="568"/>
      <c r="BK145" s="568"/>
      <c r="BL145" s="568"/>
      <c r="BM145" s="568"/>
      <c r="BN145" s="568"/>
      <c r="BO145" s="568"/>
      <c r="BP145" s="568"/>
      <c r="BQ145" s="568"/>
      <c r="BR145" s="568"/>
      <c r="BS145" s="568"/>
      <c r="BT145" s="568"/>
      <c r="BU145" s="568"/>
      <c r="BV145" s="568"/>
      <c r="BW145" s="568"/>
      <c r="BX145" s="568"/>
      <c r="BY145" s="568"/>
      <c r="BZ145" s="568"/>
      <c r="CA145" s="568"/>
      <c r="CB145" s="568"/>
      <c r="CC145" s="568"/>
      <c r="CD145" s="568"/>
      <c r="CE145" s="568"/>
      <c r="CF145" s="568"/>
      <c r="CG145" s="568"/>
      <c r="CH145" s="568"/>
      <c r="CI145" s="568"/>
      <c r="CJ145" s="568"/>
      <c r="CK145" s="568"/>
      <c r="CL145" s="568"/>
      <c r="CM145" s="568"/>
      <c r="CN145" s="568"/>
      <c r="CO145" s="568"/>
      <c r="CP145" s="568"/>
      <c r="CQ145" s="568"/>
      <c r="CR145" s="568"/>
      <c r="CS145" s="568"/>
      <c r="CT145" s="568"/>
      <c r="CU145" s="568"/>
      <c r="CV145" s="568"/>
      <c r="CW145" s="568"/>
      <c r="CX145" s="568"/>
      <c r="CY145" s="568"/>
      <c r="CZ145" s="568"/>
      <c r="DA145" s="568"/>
      <c r="DB145" s="568"/>
      <c r="DC145" s="568"/>
      <c r="DD145" s="568"/>
      <c r="DE145" s="568"/>
      <c r="DF145" s="568"/>
      <c r="DG145" s="568"/>
      <c r="DH145" s="568"/>
      <c r="DI145" s="568"/>
      <c r="DJ145" s="568"/>
      <c r="DK145" s="568"/>
      <c r="DL145" s="568"/>
      <c r="DM145" s="568"/>
      <c r="DN145" s="568"/>
      <c r="DO145" s="568"/>
      <c r="DP145" s="568"/>
      <c r="DQ145" s="568"/>
      <c r="DR145" s="568"/>
      <c r="DS145" s="568"/>
      <c r="DT145" s="568"/>
      <c r="DU145" s="568"/>
      <c r="DV145" s="568"/>
      <c r="DW145" s="568"/>
      <c r="DX145" s="568"/>
      <c r="DY145" s="568"/>
      <c r="DZ145" s="568"/>
      <c r="EA145" s="568"/>
      <c r="EB145" s="568"/>
      <c r="EC145" s="568"/>
      <c r="ED145" s="568"/>
      <c r="EE145" s="568"/>
      <c r="EF145" s="568"/>
      <c r="EG145" s="568"/>
      <c r="EH145" s="568"/>
      <c r="EI145" s="568"/>
      <c r="EJ145" s="568"/>
      <c r="EK145" s="568"/>
      <c r="EL145" s="568"/>
      <c r="EM145" s="568"/>
      <c r="EN145" s="568"/>
      <c r="EO145" s="568"/>
      <c r="EP145" s="568"/>
      <c r="EQ145" s="568"/>
      <c r="ER145" s="568"/>
      <c r="ES145" s="568"/>
      <c r="ET145" s="568"/>
      <c r="EU145" s="568"/>
      <c r="EV145" s="568"/>
      <c r="EW145" s="568"/>
      <c r="EX145" s="568"/>
      <c r="EY145" s="568"/>
      <c r="EZ145" s="568"/>
      <c r="FA145" s="568"/>
      <c r="FB145" s="568"/>
      <c r="FC145" s="568"/>
      <c r="FD145" s="568"/>
      <c r="FE145" s="568"/>
      <c r="FF145" s="568"/>
      <c r="FG145" s="568"/>
      <c r="FH145" s="568"/>
      <c r="FI145" s="568"/>
      <c r="FJ145" s="568"/>
      <c r="FK145" s="568"/>
      <c r="FL145" s="568"/>
      <c r="FM145" s="568"/>
      <c r="FN145" s="568"/>
      <c r="FO145" s="568"/>
      <c r="FP145" s="568"/>
      <c r="FQ145" s="568"/>
      <c r="FR145" s="568"/>
      <c r="FS145" s="568"/>
      <c r="FT145" s="568"/>
      <c r="FU145" s="568"/>
      <c r="FV145" s="568"/>
      <c r="FW145" s="568"/>
      <c r="FX145" s="568"/>
      <c r="FY145" s="568"/>
      <c r="FZ145" s="568"/>
      <c r="GA145" s="568"/>
      <c r="GB145" s="568"/>
      <c r="GC145" s="568"/>
      <c r="GD145" s="568"/>
      <c r="GE145" s="568"/>
      <c r="GF145" s="568"/>
      <c r="GG145" s="568"/>
      <c r="GH145" s="568"/>
      <c r="GI145" s="568"/>
      <c r="GJ145" s="568"/>
      <c r="GK145" s="568"/>
      <c r="GL145" s="568"/>
      <c r="GM145" s="568"/>
      <c r="GN145" s="568"/>
      <c r="GO145" s="568"/>
      <c r="GP145" s="568"/>
      <c r="GQ145" s="568"/>
      <c r="GR145" s="568"/>
      <c r="GS145" s="568"/>
      <c r="GT145" s="568"/>
      <c r="GU145" s="568"/>
      <c r="GV145" s="568"/>
      <c r="GW145" s="568"/>
      <c r="GX145" s="568"/>
      <c r="GY145" s="568"/>
      <c r="GZ145" s="568"/>
      <c r="HA145" s="568"/>
      <c r="HB145" s="568"/>
      <c r="HC145" s="568"/>
      <c r="HD145" s="568"/>
      <c r="HE145" s="568"/>
      <c r="HF145" s="568"/>
      <c r="HG145" s="568"/>
      <c r="HH145" s="568"/>
      <c r="HI145" s="568"/>
      <c r="HJ145" s="568"/>
      <c r="HK145" s="568"/>
      <c r="HL145" s="568"/>
      <c r="HM145" s="568"/>
      <c r="HN145" s="568"/>
      <c r="HO145" s="568"/>
      <c r="HP145" s="568"/>
      <c r="HQ145" s="568"/>
      <c r="HR145" s="568"/>
      <c r="HS145" s="568"/>
      <c r="HT145" s="568"/>
    </row>
    <row r="146" spans="1:228" s="569" customFormat="1" ht="45" customHeight="1">
      <c r="A146" s="589" t="s">
        <v>621</v>
      </c>
      <c r="B146" s="623" t="s">
        <v>1469</v>
      </c>
      <c r="C146" s="622" t="s">
        <v>26</v>
      </c>
      <c r="D146" s="624" t="s">
        <v>622</v>
      </c>
      <c r="E146" s="625"/>
      <c r="F146" s="622"/>
      <c r="G146" s="622"/>
      <c r="H146" s="653"/>
      <c r="I146" s="656"/>
      <c r="J146" s="622"/>
      <c r="K146" s="626"/>
      <c r="L146" s="626"/>
      <c r="M146" s="622"/>
      <c r="N146" s="622"/>
      <c r="O146" s="622"/>
      <c r="P146" s="622"/>
      <c r="Q146" s="669"/>
      <c r="R146" s="568"/>
      <c r="S146" s="568"/>
      <c r="T146" s="568"/>
      <c r="U146" s="568"/>
      <c r="V146" s="568"/>
      <c r="W146" s="568"/>
      <c r="X146" s="568"/>
      <c r="Y146" s="568"/>
      <c r="Z146" s="568"/>
      <c r="AA146" s="568"/>
      <c r="AB146" s="568"/>
      <c r="AC146" s="568"/>
      <c r="AD146" s="568"/>
      <c r="AE146" s="568"/>
      <c r="AF146" s="568"/>
      <c r="AG146" s="568"/>
      <c r="AH146" s="568"/>
      <c r="AI146" s="568"/>
      <c r="AJ146" s="568"/>
      <c r="AK146" s="568"/>
      <c r="AL146" s="568"/>
      <c r="AM146" s="568"/>
      <c r="AN146" s="568"/>
      <c r="AO146" s="568"/>
      <c r="AP146" s="568"/>
      <c r="AQ146" s="568"/>
      <c r="AR146" s="568"/>
      <c r="AS146" s="568"/>
      <c r="AT146" s="568"/>
      <c r="AU146" s="568"/>
      <c r="AV146" s="568"/>
      <c r="AW146" s="568"/>
      <c r="AX146" s="568"/>
      <c r="AY146" s="568"/>
      <c r="AZ146" s="568"/>
      <c r="BA146" s="568"/>
      <c r="BB146" s="568"/>
      <c r="BC146" s="568"/>
      <c r="BD146" s="568"/>
      <c r="BE146" s="568"/>
      <c r="BF146" s="568"/>
      <c r="BG146" s="568"/>
      <c r="BH146" s="568"/>
      <c r="BI146" s="568"/>
      <c r="BJ146" s="568"/>
      <c r="BK146" s="568"/>
      <c r="BL146" s="568"/>
      <c r="BM146" s="568"/>
      <c r="BN146" s="568"/>
      <c r="BO146" s="568"/>
      <c r="BP146" s="568"/>
      <c r="BQ146" s="568"/>
      <c r="BR146" s="568"/>
      <c r="BS146" s="568"/>
      <c r="BT146" s="568"/>
      <c r="BU146" s="568"/>
      <c r="BV146" s="568"/>
      <c r="BW146" s="568"/>
      <c r="BX146" s="568"/>
      <c r="BY146" s="568"/>
      <c r="BZ146" s="568"/>
      <c r="CA146" s="568"/>
      <c r="CB146" s="568"/>
      <c r="CC146" s="568"/>
      <c r="CD146" s="568"/>
      <c r="CE146" s="568"/>
      <c r="CF146" s="568"/>
      <c r="CG146" s="568"/>
      <c r="CH146" s="568"/>
      <c r="CI146" s="568"/>
      <c r="CJ146" s="568"/>
      <c r="CK146" s="568"/>
      <c r="CL146" s="568"/>
      <c r="CM146" s="568"/>
      <c r="CN146" s="568"/>
      <c r="CO146" s="568"/>
      <c r="CP146" s="568"/>
      <c r="CQ146" s="568"/>
      <c r="CR146" s="568"/>
      <c r="CS146" s="568"/>
      <c r="CT146" s="568"/>
      <c r="CU146" s="568"/>
      <c r="CV146" s="568"/>
      <c r="CW146" s="568"/>
      <c r="CX146" s="568"/>
      <c r="CY146" s="568"/>
      <c r="CZ146" s="568"/>
      <c r="DA146" s="568"/>
      <c r="DB146" s="568"/>
      <c r="DC146" s="568"/>
      <c r="DD146" s="568"/>
      <c r="DE146" s="568"/>
      <c r="DF146" s="568"/>
      <c r="DG146" s="568"/>
      <c r="DH146" s="568"/>
      <c r="DI146" s="568"/>
      <c r="DJ146" s="568"/>
      <c r="DK146" s="568"/>
      <c r="DL146" s="568"/>
      <c r="DM146" s="568"/>
      <c r="DN146" s="568"/>
      <c r="DO146" s="568"/>
      <c r="DP146" s="568"/>
      <c r="DQ146" s="568"/>
      <c r="DR146" s="568"/>
      <c r="DS146" s="568"/>
      <c r="DT146" s="568"/>
      <c r="DU146" s="568"/>
      <c r="DV146" s="568"/>
      <c r="DW146" s="568"/>
      <c r="DX146" s="568"/>
      <c r="DY146" s="568"/>
      <c r="DZ146" s="568"/>
      <c r="EA146" s="568"/>
      <c r="EB146" s="568"/>
      <c r="EC146" s="568"/>
      <c r="ED146" s="568"/>
      <c r="EE146" s="568"/>
      <c r="EF146" s="568"/>
      <c r="EG146" s="568"/>
      <c r="EH146" s="568"/>
      <c r="EI146" s="568"/>
      <c r="EJ146" s="568"/>
      <c r="EK146" s="568"/>
      <c r="EL146" s="568"/>
      <c r="EM146" s="568"/>
      <c r="EN146" s="568"/>
      <c r="EO146" s="568"/>
      <c r="EP146" s="568"/>
      <c r="EQ146" s="568"/>
      <c r="ER146" s="568"/>
      <c r="ES146" s="568"/>
      <c r="ET146" s="568"/>
      <c r="EU146" s="568"/>
      <c r="EV146" s="568"/>
      <c r="EW146" s="568"/>
      <c r="EX146" s="568"/>
      <c r="EY146" s="568"/>
      <c r="EZ146" s="568"/>
      <c r="FA146" s="568"/>
      <c r="FB146" s="568"/>
      <c r="FC146" s="568"/>
      <c r="FD146" s="568"/>
      <c r="FE146" s="568"/>
      <c r="FF146" s="568"/>
      <c r="FG146" s="568"/>
      <c r="FH146" s="568"/>
      <c r="FI146" s="568"/>
      <c r="FJ146" s="568"/>
      <c r="FK146" s="568"/>
      <c r="FL146" s="568"/>
      <c r="FM146" s="568"/>
      <c r="FN146" s="568"/>
      <c r="FO146" s="568"/>
      <c r="FP146" s="568"/>
      <c r="FQ146" s="568"/>
      <c r="FR146" s="568"/>
      <c r="FS146" s="568"/>
      <c r="FT146" s="568"/>
      <c r="FU146" s="568"/>
      <c r="FV146" s="568"/>
      <c r="FW146" s="568"/>
      <c r="FX146" s="568"/>
      <c r="FY146" s="568"/>
      <c r="FZ146" s="568"/>
      <c r="GA146" s="568"/>
      <c r="GB146" s="568"/>
      <c r="GC146" s="568"/>
      <c r="GD146" s="568"/>
      <c r="GE146" s="568"/>
      <c r="GF146" s="568"/>
      <c r="GG146" s="568"/>
      <c r="GH146" s="568"/>
      <c r="GI146" s="568"/>
      <c r="GJ146" s="568"/>
      <c r="GK146" s="568"/>
      <c r="GL146" s="568"/>
      <c r="GM146" s="568"/>
      <c r="GN146" s="568"/>
      <c r="GO146" s="568"/>
      <c r="GP146" s="568"/>
      <c r="GQ146" s="568"/>
      <c r="GR146" s="568"/>
      <c r="GS146" s="568"/>
      <c r="GT146" s="568"/>
      <c r="GU146" s="568"/>
      <c r="GV146" s="568"/>
      <c r="GW146" s="568"/>
      <c r="GX146" s="568"/>
      <c r="GY146" s="568"/>
      <c r="GZ146" s="568"/>
      <c r="HA146" s="568"/>
      <c r="HB146" s="568"/>
      <c r="HC146" s="568"/>
      <c r="HD146" s="568"/>
      <c r="HE146" s="568"/>
      <c r="HF146" s="568"/>
      <c r="HG146" s="568"/>
      <c r="HH146" s="568"/>
      <c r="HI146" s="568"/>
      <c r="HJ146" s="568"/>
      <c r="HK146" s="568"/>
      <c r="HL146" s="568"/>
      <c r="HM146" s="568"/>
      <c r="HN146" s="568"/>
      <c r="HO146" s="568"/>
      <c r="HP146" s="568"/>
      <c r="HQ146" s="568"/>
      <c r="HR146" s="568"/>
      <c r="HS146" s="568"/>
      <c r="HT146" s="568"/>
    </row>
    <row r="147" spans="1:228" s="569" customFormat="1" ht="45" customHeight="1">
      <c r="A147" s="589" t="s">
        <v>623</v>
      </c>
      <c r="B147" s="623" t="s">
        <v>1470</v>
      </c>
      <c r="C147" s="622" t="s">
        <v>26</v>
      </c>
      <c r="D147" s="624" t="s">
        <v>624</v>
      </c>
      <c r="E147" s="625"/>
      <c r="F147" s="622"/>
      <c r="G147" s="622"/>
      <c r="H147" s="653"/>
      <c r="I147" s="656"/>
      <c r="J147" s="622"/>
      <c r="K147" s="626"/>
      <c r="L147" s="626"/>
      <c r="M147" s="622"/>
      <c r="N147" s="622"/>
      <c r="O147" s="622"/>
      <c r="P147" s="622"/>
      <c r="Q147" s="669"/>
      <c r="R147" s="568"/>
      <c r="S147" s="568"/>
      <c r="T147" s="568"/>
      <c r="U147" s="568"/>
      <c r="V147" s="568"/>
      <c r="W147" s="568"/>
      <c r="X147" s="568"/>
      <c r="Y147" s="568"/>
      <c r="Z147" s="568"/>
      <c r="AA147" s="568"/>
      <c r="AB147" s="568"/>
      <c r="AC147" s="568"/>
      <c r="AD147" s="568"/>
      <c r="AE147" s="568"/>
      <c r="AF147" s="568"/>
      <c r="AG147" s="568"/>
      <c r="AH147" s="568"/>
      <c r="AI147" s="568"/>
      <c r="AJ147" s="568"/>
      <c r="AK147" s="568"/>
      <c r="AL147" s="568"/>
      <c r="AM147" s="568"/>
      <c r="AN147" s="568"/>
      <c r="AO147" s="568"/>
      <c r="AP147" s="568"/>
      <c r="AQ147" s="568"/>
      <c r="AR147" s="568"/>
      <c r="AS147" s="568"/>
      <c r="AT147" s="568"/>
      <c r="AU147" s="568"/>
      <c r="AV147" s="568"/>
      <c r="AW147" s="568"/>
      <c r="AX147" s="568"/>
      <c r="AY147" s="568"/>
      <c r="AZ147" s="568"/>
      <c r="BA147" s="568"/>
      <c r="BB147" s="568"/>
      <c r="BC147" s="568"/>
      <c r="BD147" s="568"/>
      <c r="BE147" s="568"/>
      <c r="BF147" s="568"/>
      <c r="BG147" s="568"/>
      <c r="BH147" s="568"/>
      <c r="BI147" s="568"/>
      <c r="BJ147" s="568"/>
      <c r="BK147" s="568"/>
      <c r="BL147" s="568"/>
      <c r="BM147" s="568"/>
      <c r="BN147" s="568"/>
      <c r="BO147" s="568"/>
      <c r="BP147" s="568"/>
      <c r="BQ147" s="568"/>
      <c r="BR147" s="568"/>
      <c r="BS147" s="568"/>
      <c r="BT147" s="568"/>
      <c r="BU147" s="568"/>
      <c r="BV147" s="568"/>
      <c r="BW147" s="568"/>
      <c r="BX147" s="568"/>
      <c r="BY147" s="568"/>
      <c r="BZ147" s="568"/>
      <c r="CA147" s="568"/>
      <c r="CB147" s="568"/>
      <c r="CC147" s="568"/>
      <c r="CD147" s="568"/>
      <c r="CE147" s="568"/>
      <c r="CF147" s="568"/>
      <c r="CG147" s="568"/>
      <c r="CH147" s="568"/>
      <c r="CI147" s="568"/>
      <c r="CJ147" s="568"/>
      <c r="CK147" s="568"/>
      <c r="CL147" s="568"/>
      <c r="CM147" s="568"/>
      <c r="CN147" s="568"/>
      <c r="CO147" s="568"/>
      <c r="CP147" s="568"/>
      <c r="CQ147" s="568"/>
      <c r="CR147" s="568"/>
      <c r="CS147" s="568"/>
      <c r="CT147" s="568"/>
      <c r="CU147" s="568"/>
      <c r="CV147" s="568"/>
      <c r="CW147" s="568"/>
      <c r="CX147" s="568"/>
      <c r="CY147" s="568"/>
      <c r="CZ147" s="568"/>
      <c r="DA147" s="568"/>
      <c r="DB147" s="568"/>
      <c r="DC147" s="568"/>
      <c r="DD147" s="568"/>
      <c r="DE147" s="568"/>
      <c r="DF147" s="568"/>
      <c r="DG147" s="568"/>
      <c r="DH147" s="568"/>
      <c r="DI147" s="568"/>
      <c r="DJ147" s="568"/>
      <c r="DK147" s="568"/>
      <c r="DL147" s="568"/>
      <c r="DM147" s="568"/>
      <c r="DN147" s="568"/>
      <c r="DO147" s="568"/>
      <c r="DP147" s="568"/>
      <c r="DQ147" s="568"/>
      <c r="DR147" s="568"/>
      <c r="DS147" s="568"/>
      <c r="DT147" s="568"/>
      <c r="DU147" s="568"/>
      <c r="DV147" s="568"/>
      <c r="DW147" s="568"/>
      <c r="DX147" s="568"/>
      <c r="DY147" s="568"/>
      <c r="DZ147" s="568"/>
      <c r="EA147" s="568"/>
      <c r="EB147" s="568"/>
      <c r="EC147" s="568"/>
      <c r="ED147" s="568"/>
      <c r="EE147" s="568"/>
      <c r="EF147" s="568"/>
      <c r="EG147" s="568"/>
      <c r="EH147" s="568"/>
      <c r="EI147" s="568"/>
      <c r="EJ147" s="568"/>
      <c r="EK147" s="568"/>
      <c r="EL147" s="568"/>
      <c r="EM147" s="568"/>
      <c r="EN147" s="568"/>
      <c r="EO147" s="568"/>
      <c r="EP147" s="568"/>
      <c r="EQ147" s="568"/>
      <c r="ER147" s="568"/>
      <c r="ES147" s="568"/>
      <c r="ET147" s="568"/>
      <c r="EU147" s="568"/>
      <c r="EV147" s="568"/>
      <c r="EW147" s="568"/>
      <c r="EX147" s="568"/>
      <c r="EY147" s="568"/>
      <c r="EZ147" s="568"/>
      <c r="FA147" s="568"/>
      <c r="FB147" s="568"/>
      <c r="FC147" s="568"/>
      <c r="FD147" s="568"/>
      <c r="FE147" s="568"/>
      <c r="FF147" s="568"/>
      <c r="FG147" s="568"/>
      <c r="FH147" s="568"/>
      <c r="FI147" s="568"/>
      <c r="FJ147" s="568"/>
      <c r="FK147" s="568"/>
      <c r="FL147" s="568"/>
      <c r="FM147" s="568"/>
      <c r="FN147" s="568"/>
      <c r="FO147" s="568"/>
      <c r="FP147" s="568"/>
      <c r="FQ147" s="568"/>
      <c r="FR147" s="568"/>
      <c r="FS147" s="568"/>
      <c r="FT147" s="568"/>
      <c r="FU147" s="568"/>
      <c r="FV147" s="568"/>
      <c r="FW147" s="568"/>
      <c r="FX147" s="568"/>
      <c r="FY147" s="568"/>
      <c r="FZ147" s="568"/>
      <c r="GA147" s="568"/>
      <c r="GB147" s="568"/>
      <c r="GC147" s="568"/>
      <c r="GD147" s="568"/>
      <c r="GE147" s="568"/>
      <c r="GF147" s="568"/>
      <c r="GG147" s="568"/>
      <c r="GH147" s="568"/>
      <c r="GI147" s="568"/>
      <c r="GJ147" s="568"/>
      <c r="GK147" s="568"/>
      <c r="GL147" s="568"/>
      <c r="GM147" s="568"/>
      <c r="GN147" s="568"/>
      <c r="GO147" s="568"/>
      <c r="GP147" s="568"/>
      <c r="GQ147" s="568"/>
      <c r="GR147" s="568"/>
      <c r="GS147" s="568"/>
      <c r="GT147" s="568"/>
      <c r="GU147" s="568"/>
      <c r="GV147" s="568"/>
      <c r="GW147" s="568"/>
      <c r="GX147" s="568"/>
      <c r="GY147" s="568"/>
      <c r="GZ147" s="568"/>
      <c r="HA147" s="568"/>
      <c r="HB147" s="568"/>
      <c r="HC147" s="568"/>
      <c r="HD147" s="568"/>
      <c r="HE147" s="568"/>
      <c r="HF147" s="568"/>
      <c r="HG147" s="568"/>
      <c r="HH147" s="568"/>
      <c r="HI147" s="568"/>
      <c r="HJ147" s="568"/>
      <c r="HK147" s="568"/>
      <c r="HL147" s="568"/>
      <c r="HM147" s="568"/>
      <c r="HN147" s="568"/>
      <c r="HO147" s="568"/>
      <c r="HP147" s="568"/>
      <c r="HQ147" s="568"/>
      <c r="HR147" s="568"/>
      <c r="HS147" s="568"/>
      <c r="HT147" s="568"/>
    </row>
    <row r="148" spans="1:228" s="569" customFormat="1" ht="72.599999999999994" customHeight="1">
      <c r="A148" s="589" t="s">
        <v>625</v>
      </c>
      <c r="B148" s="623" t="s">
        <v>1471</v>
      </c>
      <c r="C148" s="622" t="s">
        <v>26</v>
      </c>
      <c r="D148" s="624" t="s">
        <v>626</v>
      </c>
      <c r="E148" s="625"/>
      <c r="F148" s="649"/>
      <c r="G148" s="622"/>
      <c r="H148" s="656"/>
      <c r="I148" s="656"/>
      <c r="J148" s="622"/>
      <c r="K148" s="626"/>
      <c r="L148" s="626"/>
      <c r="M148" s="622"/>
      <c r="N148" s="622"/>
      <c r="O148" s="622"/>
      <c r="P148" s="622"/>
      <c r="Q148" s="669"/>
      <c r="R148" s="568"/>
      <c r="S148" s="568"/>
      <c r="T148" s="568"/>
      <c r="U148" s="568"/>
      <c r="V148" s="568"/>
      <c r="W148" s="568"/>
      <c r="X148" s="568"/>
      <c r="Y148" s="568"/>
      <c r="Z148" s="568"/>
      <c r="AA148" s="568"/>
      <c r="AB148" s="568"/>
      <c r="AC148" s="568"/>
      <c r="AD148" s="568"/>
      <c r="AE148" s="568"/>
      <c r="AF148" s="568"/>
      <c r="AG148" s="568"/>
      <c r="AH148" s="568"/>
      <c r="AI148" s="568"/>
      <c r="AJ148" s="568"/>
      <c r="AK148" s="568"/>
      <c r="AL148" s="568"/>
      <c r="AM148" s="568"/>
      <c r="AN148" s="568"/>
      <c r="AO148" s="568"/>
      <c r="AP148" s="568"/>
      <c r="AQ148" s="568"/>
      <c r="AR148" s="568"/>
      <c r="AS148" s="568"/>
      <c r="AT148" s="568"/>
      <c r="AU148" s="568"/>
      <c r="AV148" s="568"/>
      <c r="AW148" s="568"/>
      <c r="AX148" s="568"/>
      <c r="AY148" s="568"/>
      <c r="AZ148" s="568"/>
      <c r="BA148" s="568"/>
      <c r="BB148" s="568"/>
      <c r="BC148" s="568"/>
      <c r="BD148" s="568"/>
      <c r="BE148" s="568"/>
      <c r="BF148" s="568"/>
      <c r="BG148" s="568"/>
      <c r="BH148" s="568"/>
      <c r="BI148" s="568"/>
      <c r="BJ148" s="568"/>
      <c r="BK148" s="568"/>
      <c r="BL148" s="568"/>
      <c r="BM148" s="568"/>
      <c r="BN148" s="568"/>
      <c r="BO148" s="568"/>
      <c r="BP148" s="568"/>
      <c r="BQ148" s="568"/>
      <c r="BR148" s="568"/>
      <c r="BS148" s="568"/>
      <c r="BT148" s="568"/>
      <c r="BU148" s="568"/>
      <c r="BV148" s="568"/>
      <c r="BW148" s="568"/>
      <c r="BX148" s="568"/>
      <c r="BY148" s="568"/>
      <c r="BZ148" s="568"/>
      <c r="CA148" s="568"/>
      <c r="CB148" s="568"/>
      <c r="CC148" s="568"/>
      <c r="CD148" s="568"/>
      <c r="CE148" s="568"/>
      <c r="CF148" s="568"/>
      <c r="CG148" s="568"/>
      <c r="CH148" s="568"/>
      <c r="CI148" s="568"/>
      <c r="CJ148" s="568"/>
      <c r="CK148" s="568"/>
      <c r="CL148" s="568"/>
      <c r="CM148" s="568"/>
      <c r="CN148" s="568"/>
      <c r="CO148" s="568"/>
      <c r="CP148" s="568"/>
      <c r="CQ148" s="568"/>
      <c r="CR148" s="568"/>
      <c r="CS148" s="568"/>
      <c r="CT148" s="568"/>
      <c r="CU148" s="568"/>
      <c r="CV148" s="568"/>
      <c r="CW148" s="568"/>
      <c r="CX148" s="568"/>
      <c r="CY148" s="568"/>
      <c r="CZ148" s="568"/>
      <c r="DA148" s="568"/>
      <c r="DB148" s="568"/>
      <c r="DC148" s="568"/>
      <c r="DD148" s="568"/>
      <c r="DE148" s="568"/>
      <c r="DF148" s="568"/>
      <c r="DG148" s="568"/>
      <c r="DH148" s="568"/>
      <c r="DI148" s="568"/>
      <c r="DJ148" s="568"/>
      <c r="DK148" s="568"/>
      <c r="DL148" s="568"/>
      <c r="DM148" s="568"/>
      <c r="DN148" s="568"/>
      <c r="DO148" s="568"/>
      <c r="DP148" s="568"/>
      <c r="DQ148" s="568"/>
      <c r="DR148" s="568"/>
      <c r="DS148" s="568"/>
      <c r="DT148" s="568"/>
      <c r="DU148" s="568"/>
      <c r="DV148" s="568"/>
      <c r="DW148" s="568"/>
      <c r="DX148" s="568"/>
      <c r="DY148" s="568"/>
      <c r="DZ148" s="568"/>
      <c r="EA148" s="568"/>
      <c r="EB148" s="568"/>
      <c r="EC148" s="568"/>
      <c r="ED148" s="568"/>
      <c r="EE148" s="568"/>
      <c r="EF148" s="568"/>
      <c r="EG148" s="568"/>
      <c r="EH148" s="568"/>
      <c r="EI148" s="568"/>
      <c r="EJ148" s="568"/>
      <c r="EK148" s="568"/>
      <c r="EL148" s="568"/>
      <c r="EM148" s="568"/>
      <c r="EN148" s="568"/>
      <c r="EO148" s="568"/>
      <c r="EP148" s="568"/>
      <c r="EQ148" s="568"/>
      <c r="ER148" s="568"/>
      <c r="ES148" s="568"/>
      <c r="ET148" s="568"/>
      <c r="EU148" s="568"/>
      <c r="EV148" s="568"/>
      <c r="EW148" s="568"/>
      <c r="EX148" s="568"/>
      <c r="EY148" s="568"/>
      <c r="EZ148" s="568"/>
      <c r="FA148" s="568"/>
      <c r="FB148" s="568"/>
      <c r="FC148" s="568"/>
      <c r="FD148" s="568"/>
      <c r="FE148" s="568"/>
      <c r="FF148" s="568"/>
      <c r="FG148" s="568"/>
      <c r="FH148" s="568"/>
      <c r="FI148" s="568"/>
      <c r="FJ148" s="568"/>
      <c r="FK148" s="568"/>
      <c r="FL148" s="568"/>
      <c r="FM148" s="568"/>
      <c r="FN148" s="568"/>
      <c r="FO148" s="568"/>
      <c r="FP148" s="568"/>
      <c r="FQ148" s="568"/>
      <c r="FR148" s="568"/>
      <c r="FS148" s="568"/>
      <c r="FT148" s="568"/>
      <c r="FU148" s="568"/>
      <c r="FV148" s="568"/>
      <c r="FW148" s="568"/>
      <c r="FX148" s="568"/>
      <c r="FY148" s="568"/>
      <c r="FZ148" s="568"/>
      <c r="GA148" s="568"/>
      <c r="GB148" s="568"/>
      <c r="GC148" s="568"/>
      <c r="GD148" s="568"/>
      <c r="GE148" s="568"/>
      <c r="GF148" s="568"/>
      <c r="GG148" s="568"/>
      <c r="GH148" s="568"/>
      <c r="GI148" s="568"/>
      <c r="GJ148" s="568"/>
      <c r="GK148" s="568"/>
      <c r="GL148" s="568"/>
      <c r="GM148" s="568"/>
      <c r="GN148" s="568"/>
      <c r="GO148" s="568"/>
      <c r="GP148" s="568"/>
      <c r="GQ148" s="568"/>
      <c r="GR148" s="568"/>
      <c r="GS148" s="568"/>
      <c r="GT148" s="568"/>
      <c r="GU148" s="568"/>
      <c r="GV148" s="568"/>
      <c r="GW148" s="568"/>
      <c r="GX148" s="568"/>
      <c r="GY148" s="568"/>
      <c r="GZ148" s="568"/>
      <c r="HA148" s="568"/>
      <c r="HB148" s="568"/>
      <c r="HC148" s="568"/>
      <c r="HD148" s="568"/>
      <c r="HE148" s="568"/>
      <c r="HF148" s="568"/>
      <c r="HG148" s="568"/>
      <c r="HH148" s="568"/>
      <c r="HI148" s="568"/>
      <c r="HJ148" s="568"/>
      <c r="HK148" s="568"/>
      <c r="HL148" s="568"/>
      <c r="HM148" s="568"/>
      <c r="HN148" s="568"/>
      <c r="HO148" s="568"/>
      <c r="HP148" s="568"/>
      <c r="HQ148" s="568"/>
      <c r="HR148" s="568"/>
      <c r="HS148" s="568"/>
      <c r="HT148" s="568"/>
    </row>
    <row r="149" spans="1:228" s="569" customFormat="1" ht="72.599999999999994" customHeight="1">
      <c r="A149" s="589" t="s">
        <v>627</v>
      </c>
      <c r="B149" s="623" t="s">
        <v>1472</v>
      </c>
      <c r="C149" s="622" t="s">
        <v>26</v>
      </c>
      <c r="D149" s="624" t="s">
        <v>628</v>
      </c>
      <c r="E149" s="625"/>
      <c r="F149" s="649"/>
      <c r="G149" s="622"/>
      <c r="H149" s="656"/>
      <c r="I149" s="656"/>
      <c r="J149" s="622"/>
      <c r="K149" s="626"/>
      <c r="L149" s="626"/>
      <c r="M149" s="622"/>
      <c r="N149" s="622"/>
      <c r="O149" s="622"/>
      <c r="P149" s="622"/>
      <c r="Q149" s="669"/>
      <c r="R149" s="568"/>
      <c r="S149" s="568"/>
      <c r="T149" s="568"/>
      <c r="U149" s="568"/>
      <c r="V149" s="568"/>
      <c r="W149" s="568"/>
      <c r="X149" s="568"/>
      <c r="Y149" s="568"/>
      <c r="Z149" s="568"/>
      <c r="AA149" s="568"/>
      <c r="AB149" s="568"/>
      <c r="AC149" s="568"/>
      <c r="AD149" s="568"/>
      <c r="AE149" s="568"/>
      <c r="AF149" s="568"/>
      <c r="AG149" s="568"/>
      <c r="AH149" s="568"/>
      <c r="AI149" s="568"/>
      <c r="AJ149" s="568"/>
      <c r="AK149" s="568"/>
      <c r="AL149" s="568"/>
      <c r="AM149" s="568"/>
      <c r="AN149" s="568"/>
      <c r="AO149" s="568"/>
      <c r="AP149" s="568"/>
      <c r="AQ149" s="568"/>
      <c r="AR149" s="568"/>
      <c r="AS149" s="568"/>
      <c r="AT149" s="568"/>
      <c r="AU149" s="568"/>
      <c r="AV149" s="568"/>
      <c r="AW149" s="568"/>
      <c r="AX149" s="568"/>
      <c r="AY149" s="568"/>
      <c r="AZ149" s="568"/>
      <c r="BA149" s="568"/>
      <c r="BB149" s="568"/>
      <c r="BC149" s="568"/>
      <c r="BD149" s="568"/>
      <c r="BE149" s="568"/>
      <c r="BF149" s="568"/>
      <c r="BG149" s="568"/>
      <c r="BH149" s="568"/>
      <c r="BI149" s="568"/>
      <c r="BJ149" s="568"/>
      <c r="BK149" s="568"/>
      <c r="BL149" s="568"/>
      <c r="BM149" s="568"/>
      <c r="BN149" s="568"/>
      <c r="BO149" s="568"/>
      <c r="BP149" s="568"/>
      <c r="BQ149" s="568"/>
      <c r="BR149" s="568"/>
      <c r="BS149" s="568"/>
      <c r="BT149" s="568"/>
      <c r="BU149" s="568"/>
      <c r="BV149" s="568"/>
      <c r="BW149" s="568"/>
      <c r="BX149" s="568"/>
      <c r="BY149" s="568"/>
      <c r="BZ149" s="568"/>
      <c r="CA149" s="568"/>
      <c r="CB149" s="568"/>
      <c r="CC149" s="568"/>
      <c r="CD149" s="568"/>
      <c r="CE149" s="568"/>
      <c r="CF149" s="568"/>
      <c r="CG149" s="568"/>
      <c r="CH149" s="568"/>
      <c r="CI149" s="568"/>
      <c r="CJ149" s="568"/>
      <c r="CK149" s="568"/>
      <c r="CL149" s="568"/>
      <c r="CM149" s="568"/>
      <c r="CN149" s="568"/>
      <c r="CO149" s="568"/>
      <c r="CP149" s="568"/>
      <c r="CQ149" s="568"/>
      <c r="CR149" s="568"/>
      <c r="CS149" s="568"/>
      <c r="CT149" s="568"/>
      <c r="CU149" s="568"/>
      <c r="CV149" s="568"/>
      <c r="CW149" s="568"/>
      <c r="CX149" s="568"/>
      <c r="CY149" s="568"/>
      <c r="CZ149" s="568"/>
      <c r="DA149" s="568"/>
      <c r="DB149" s="568"/>
      <c r="DC149" s="568"/>
      <c r="DD149" s="568"/>
      <c r="DE149" s="568"/>
      <c r="DF149" s="568"/>
      <c r="DG149" s="568"/>
      <c r="DH149" s="568"/>
      <c r="DI149" s="568"/>
      <c r="DJ149" s="568"/>
      <c r="DK149" s="568"/>
      <c r="DL149" s="568"/>
      <c r="DM149" s="568"/>
      <c r="DN149" s="568"/>
      <c r="DO149" s="568"/>
      <c r="DP149" s="568"/>
      <c r="DQ149" s="568"/>
      <c r="DR149" s="568"/>
      <c r="DS149" s="568"/>
      <c r="DT149" s="568"/>
      <c r="DU149" s="568"/>
      <c r="DV149" s="568"/>
      <c r="DW149" s="568"/>
      <c r="DX149" s="568"/>
      <c r="DY149" s="568"/>
      <c r="DZ149" s="568"/>
      <c r="EA149" s="568"/>
      <c r="EB149" s="568"/>
      <c r="EC149" s="568"/>
      <c r="ED149" s="568"/>
      <c r="EE149" s="568"/>
      <c r="EF149" s="568"/>
      <c r="EG149" s="568"/>
      <c r="EH149" s="568"/>
      <c r="EI149" s="568"/>
      <c r="EJ149" s="568"/>
      <c r="EK149" s="568"/>
      <c r="EL149" s="568"/>
      <c r="EM149" s="568"/>
      <c r="EN149" s="568"/>
      <c r="EO149" s="568"/>
      <c r="EP149" s="568"/>
      <c r="EQ149" s="568"/>
      <c r="ER149" s="568"/>
      <c r="ES149" s="568"/>
      <c r="ET149" s="568"/>
      <c r="EU149" s="568"/>
      <c r="EV149" s="568"/>
      <c r="EW149" s="568"/>
      <c r="EX149" s="568"/>
      <c r="EY149" s="568"/>
      <c r="EZ149" s="568"/>
      <c r="FA149" s="568"/>
      <c r="FB149" s="568"/>
      <c r="FC149" s="568"/>
      <c r="FD149" s="568"/>
      <c r="FE149" s="568"/>
      <c r="FF149" s="568"/>
      <c r="FG149" s="568"/>
      <c r="FH149" s="568"/>
      <c r="FI149" s="568"/>
      <c r="FJ149" s="568"/>
      <c r="FK149" s="568"/>
      <c r="FL149" s="568"/>
      <c r="FM149" s="568"/>
      <c r="FN149" s="568"/>
      <c r="FO149" s="568"/>
      <c r="FP149" s="568"/>
      <c r="FQ149" s="568"/>
      <c r="FR149" s="568"/>
      <c r="FS149" s="568"/>
      <c r="FT149" s="568"/>
      <c r="FU149" s="568"/>
      <c r="FV149" s="568"/>
      <c r="FW149" s="568"/>
      <c r="FX149" s="568"/>
      <c r="FY149" s="568"/>
      <c r="FZ149" s="568"/>
      <c r="GA149" s="568"/>
      <c r="GB149" s="568"/>
      <c r="GC149" s="568"/>
      <c r="GD149" s="568"/>
      <c r="GE149" s="568"/>
      <c r="GF149" s="568"/>
      <c r="GG149" s="568"/>
      <c r="GH149" s="568"/>
      <c r="GI149" s="568"/>
      <c r="GJ149" s="568"/>
      <c r="GK149" s="568"/>
      <c r="GL149" s="568"/>
      <c r="GM149" s="568"/>
      <c r="GN149" s="568"/>
      <c r="GO149" s="568"/>
      <c r="GP149" s="568"/>
      <c r="GQ149" s="568"/>
      <c r="GR149" s="568"/>
      <c r="GS149" s="568"/>
      <c r="GT149" s="568"/>
      <c r="GU149" s="568"/>
      <c r="GV149" s="568"/>
      <c r="GW149" s="568"/>
      <c r="GX149" s="568"/>
      <c r="GY149" s="568"/>
      <c r="GZ149" s="568"/>
      <c r="HA149" s="568"/>
      <c r="HB149" s="568"/>
      <c r="HC149" s="568"/>
      <c r="HD149" s="568"/>
      <c r="HE149" s="568"/>
      <c r="HF149" s="568"/>
      <c r="HG149" s="568"/>
      <c r="HH149" s="568"/>
      <c r="HI149" s="568"/>
      <c r="HJ149" s="568"/>
      <c r="HK149" s="568"/>
      <c r="HL149" s="568"/>
      <c r="HM149" s="568"/>
      <c r="HN149" s="568"/>
      <c r="HO149" s="568"/>
      <c r="HP149" s="568"/>
      <c r="HQ149" s="568"/>
      <c r="HR149" s="568"/>
      <c r="HS149" s="568"/>
      <c r="HT149" s="568"/>
    </row>
    <row r="150" spans="1:228" s="569" customFormat="1" ht="45" customHeight="1">
      <c r="A150" s="589" t="s">
        <v>629</v>
      </c>
      <c r="B150" s="623" t="s">
        <v>1473</v>
      </c>
      <c r="C150" s="622" t="s">
        <v>26</v>
      </c>
      <c r="D150" s="624" t="s">
        <v>630</v>
      </c>
      <c r="E150" s="625"/>
      <c r="F150" s="649"/>
      <c r="G150" s="622"/>
      <c r="H150" s="656"/>
      <c r="I150" s="656"/>
      <c r="J150" s="622"/>
      <c r="K150" s="626"/>
      <c r="L150" s="626"/>
      <c r="M150" s="622"/>
      <c r="N150" s="622"/>
      <c r="O150" s="622"/>
      <c r="P150" s="622"/>
      <c r="Q150" s="669"/>
      <c r="R150" s="568"/>
      <c r="S150" s="568"/>
      <c r="T150" s="568"/>
      <c r="U150" s="568"/>
      <c r="V150" s="568"/>
      <c r="W150" s="568"/>
      <c r="X150" s="568"/>
      <c r="Y150" s="568"/>
      <c r="Z150" s="568"/>
      <c r="AA150" s="568"/>
      <c r="AB150" s="568"/>
      <c r="AC150" s="568"/>
      <c r="AD150" s="568"/>
      <c r="AE150" s="568"/>
      <c r="AF150" s="568"/>
      <c r="AG150" s="568"/>
      <c r="AH150" s="568"/>
      <c r="AI150" s="568"/>
      <c r="AJ150" s="568"/>
      <c r="AK150" s="568"/>
      <c r="AL150" s="568"/>
      <c r="AM150" s="568"/>
      <c r="AN150" s="568"/>
      <c r="AO150" s="568"/>
      <c r="AP150" s="568"/>
      <c r="AQ150" s="568"/>
      <c r="AR150" s="568"/>
      <c r="AS150" s="568"/>
      <c r="AT150" s="568"/>
      <c r="AU150" s="568"/>
      <c r="AV150" s="568"/>
      <c r="AW150" s="568"/>
      <c r="AX150" s="568"/>
      <c r="AY150" s="568"/>
      <c r="AZ150" s="568"/>
      <c r="BA150" s="568"/>
      <c r="BB150" s="568"/>
      <c r="BC150" s="568"/>
      <c r="BD150" s="568"/>
      <c r="BE150" s="568"/>
      <c r="BF150" s="568"/>
      <c r="BG150" s="568"/>
      <c r="BH150" s="568"/>
      <c r="BI150" s="568"/>
      <c r="BJ150" s="568"/>
      <c r="BK150" s="568"/>
      <c r="BL150" s="568"/>
      <c r="BM150" s="568"/>
      <c r="BN150" s="568"/>
      <c r="BO150" s="568"/>
      <c r="BP150" s="568"/>
      <c r="BQ150" s="568"/>
      <c r="BR150" s="568"/>
      <c r="BS150" s="568"/>
      <c r="BT150" s="568"/>
      <c r="BU150" s="568"/>
      <c r="BV150" s="568"/>
      <c r="BW150" s="568"/>
      <c r="BX150" s="568"/>
      <c r="BY150" s="568"/>
      <c r="BZ150" s="568"/>
      <c r="CA150" s="568"/>
      <c r="CB150" s="568"/>
      <c r="CC150" s="568"/>
      <c r="CD150" s="568"/>
      <c r="CE150" s="568"/>
      <c r="CF150" s="568"/>
      <c r="CG150" s="568"/>
      <c r="CH150" s="568"/>
      <c r="CI150" s="568"/>
      <c r="CJ150" s="568"/>
      <c r="CK150" s="568"/>
      <c r="CL150" s="568"/>
      <c r="CM150" s="568"/>
      <c r="CN150" s="568"/>
      <c r="CO150" s="568"/>
      <c r="CP150" s="568"/>
      <c r="CQ150" s="568"/>
      <c r="CR150" s="568"/>
      <c r="CS150" s="568"/>
      <c r="CT150" s="568"/>
      <c r="CU150" s="568"/>
      <c r="CV150" s="568"/>
      <c r="CW150" s="568"/>
      <c r="CX150" s="568"/>
      <c r="CY150" s="568"/>
      <c r="CZ150" s="568"/>
      <c r="DA150" s="568"/>
      <c r="DB150" s="568"/>
      <c r="DC150" s="568"/>
      <c r="DD150" s="568"/>
      <c r="DE150" s="568"/>
      <c r="DF150" s="568"/>
      <c r="DG150" s="568"/>
      <c r="DH150" s="568"/>
      <c r="DI150" s="568"/>
      <c r="DJ150" s="568"/>
      <c r="DK150" s="568"/>
      <c r="DL150" s="568"/>
      <c r="DM150" s="568"/>
      <c r="DN150" s="568"/>
      <c r="DO150" s="568"/>
      <c r="DP150" s="568"/>
      <c r="DQ150" s="568"/>
      <c r="DR150" s="568"/>
      <c r="DS150" s="568"/>
      <c r="DT150" s="568"/>
      <c r="DU150" s="568"/>
      <c r="DV150" s="568"/>
      <c r="DW150" s="568"/>
      <c r="DX150" s="568"/>
      <c r="DY150" s="568"/>
      <c r="DZ150" s="568"/>
      <c r="EA150" s="568"/>
      <c r="EB150" s="568"/>
      <c r="EC150" s="568"/>
      <c r="ED150" s="568"/>
      <c r="EE150" s="568"/>
      <c r="EF150" s="568"/>
      <c r="EG150" s="568"/>
      <c r="EH150" s="568"/>
      <c r="EI150" s="568"/>
      <c r="EJ150" s="568"/>
      <c r="EK150" s="568"/>
      <c r="EL150" s="568"/>
      <c r="EM150" s="568"/>
      <c r="EN150" s="568"/>
      <c r="EO150" s="568"/>
      <c r="EP150" s="568"/>
      <c r="EQ150" s="568"/>
      <c r="ER150" s="568"/>
      <c r="ES150" s="568"/>
      <c r="ET150" s="568"/>
      <c r="EU150" s="568"/>
      <c r="EV150" s="568"/>
      <c r="EW150" s="568"/>
      <c r="EX150" s="568"/>
      <c r="EY150" s="568"/>
      <c r="EZ150" s="568"/>
      <c r="FA150" s="568"/>
      <c r="FB150" s="568"/>
      <c r="FC150" s="568"/>
      <c r="FD150" s="568"/>
      <c r="FE150" s="568"/>
      <c r="FF150" s="568"/>
      <c r="FG150" s="568"/>
      <c r="FH150" s="568"/>
      <c r="FI150" s="568"/>
      <c r="FJ150" s="568"/>
      <c r="FK150" s="568"/>
      <c r="FL150" s="568"/>
      <c r="FM150" s="568"/>
      <c r="FN150" s="568"/>
      <c r="FO150" s="568"/>
      <c r="FP150" s="568"/>
      <c r="FQ150" s="568"/>
      <c r="FR150" s="568"/>
      <c r="FS150" s="568"/>
      <c r="FT150" s="568"/>
      <c r="FU150" s="568"/>
      <c r="FV150" s="568"/>
      <c r="FW150" s="568"/>
      <c r="FX150" s="568"/>
      <c r="FY150" s="568"/>
      <c r="FZ150" s="568"/>
      <c r="GA150" s="568"/>
      <c r="GB150" s="568"/>
      <c r="GC150" s="568"/>
      <c r="GD150" s="568"/>
      <c r="GE150" s="568"/>
      <c r="GF150" s="568"/>
      <c r="GG150" s="568"/>
      <c r="GH150" s="568"/>
      <c r="GI150" s="568"/>
      <c r="GJ150" s="568"/>
      <c r="GK150" s="568"/>
      <c r="GL150" s="568"/>
      <c r="GM150" s="568"/>
      <c r="GN150" s="568"/>
      <c r="GO150" s="568"/>
      <c r="GP150" s="568"/>
      <c r="GQ150" s="568"/>
      <c r="GR150" s="568"/>
      <c r="GS150" s="568"/>
      <c r="GT150" s="568"/>
      <c r="GU150" s="568"/>
      <c r="GV150" s="568"/>
      <c r="GW150" s="568"/>
      <c r="GX150" s="568"/>
      <c r="GY150" s="568"/>
      <c r="GZ150" s="568"/>
      <c r="HA150" s="568"/>
      <c r="HB150" s="568"/>
      <c r="HC150" s="568"/>
      <c r="HD150" s="568"/>
      <c r="HE150" s="568"/>
      <c r="HF150" s="568"/>
      <c r="HG150" s="568"/>
      <c r="HH150" s="568"/>
      <c r="HI150" s="568"/>
      <c r="HJ150" s="568"/>
      <c r="HK150" s="568"/>
      <c r="HL150" s="568"/>
      <c r="HM150" s="568"/>
      <c r="HN150" s="568"/>
      <c r="HO150" s="568"/>
      <c r="HP150" s="568"/>
      <c r="HQ150" s="568"/>
      <c r="HR150" s="568"/>
      <c r="HS150" s="568"/>
      <c r="HT150" s="568"/>
    </row>
    <row r="151" spans="1:228" s="569" customFormat="1" ht="45" customHeight="1">
      <c r="A151" s="589" t="s">
        <v>631</v>
      </c>
      <c r="B151" s="623" t="s">
        <v>1474</v>
      </c>
      <c r="C151" s="622" t="s">
        <v>26</v>
      </c>
      <c r="D151" s="624" t="s">
        <v>632</v>
      </c>
      <c r="E151" s="625"/>
      <c r="F151" s="649"/>
      <c r="G151" s="622"/>
      <c r="H151" s="656"/>
      <c r="I151" s="656"/>
      <c r="J151" s="622"/>
      <c r="K151" s="626"/>
      <c r="L151" s="626"/>
      <c r="M151" s="622"/>
      <c r="N151" s="622"/>
      <c r="O151" s="622"/>
      <c r="P151" s="622"/>
      <c r="Q151" s="669"/>
      <c r="R151" s="568"/>
      <c r="S151" s="568"/>
      <c r="T151" s="568"/>
      <c r="U151" s="568"/>
      <c r="V151" s="568"/>
      <c r="W151" s="568"/>
      <c r="X151" s="568"/>
      <c r="Y151" s="568"/>
      <c r="Z151" s="568"/>
      <c r="AA151" s="568"/>
      <c r="AB151" s="568"/>
      <c r="AC151" s="568"/>
      <c r="AD151" s="568"/>
      <c r="AE151" s="568"/>
      <c r="AF151" s="568"/>
      <c r="AG151" s="568"/>
      <c r="AH151" s="568"/>
      <c r="AI151" s="568"/>
      <c r="AJ151" s="568"/>
      <c r="AK151" s="568"/>
      <c r="AL151" s="568"/>
      <c r="AM151" s="568"/>
      <c r="AN151" s="568"/>
      <c r="AO151" s="568"/>
      <c r="AP151" s="568"/>
      <c r="AQ151" s="568"/>
      <c r="AR151" s="568"/>
      <c r="AS151" s="568"/>
      <c r="AT151" s="568"/>
      <c r="AU151" s="568"/>
      <c r="AV151" s="568"/>
      <c r="AW151" s="568"/>
      <c r="AX151" s="568"/>
      <c r="AY151" s="568"/>
      <c r="AZ151" s="568"/>
      <c r="BA151" s="568"/>
      <c r="BB151" s="568"/>
      <c r="BC151" s="568"/>
      <c r="BD151" s="568"/>
      <c r="BE151" s="568"/>
      <c r="BF151" s="568"/>
      <c r="BG151" s="568"/>
      <c r="BH151" s="568"/>
      <c r="BI151" s="568"/>
      <c r="BJ151" s="568"/>
      <c r="BK151" s="568"/>
      <c r="BL151" s="568"/>
      <c r="BM151" s="568"/>
      <c r="BN151" s="568"/>
      <c r="BO151" s="568"/>
      <c r="BP151" s="568"/>
      <c r="BQ151" s="568"/>
      <c r="BR151" s="568"/>
      <c r="BS151" s="568"/>
      <c r="BT151" s="568"/>
      <c r="BU151" s="568"/>
      <c r="BV151" s="568"/>
      <c r="BW151" s="568"/>
      <c r="BX151" s="568"/>
      <c r="BY151" s="568"/>
      <c r="BZ151" s="568"/>
      <c r="CA151" s="568"/>
      <c r="CB151" s="568"/>
      <c r="CC151" s="568"/>
      <c r="CD151" s="568"/>
      <c r="CE151" s="568"/>
      <c r="CF151" s="568"/>
      <c r="CG151" s="568"/>
      <c r="CH151" s="568"/>
      <c r="CI151" s="568"/>
      <c r="CJ151" s="568"/>
      <c r="CK151" s="568"/>
      <c r="CL151" s="568"/>
      <c r="CM151" s="568"/>
      <c r="CN151" s="568"/>
      <c r="CO151" s="568"/>
      <c r="CP151" s="568"/>
      <c r="CQ151" s="568"/>
      <c r="CR151" s="568"/>
      <c r="CS151" s="568"/>
      <c r="CT151" s="568"/>
      <c r="CU151" s="568"/>
      <c r="CV151" s="568"/>
      <c r="CW151" s="568"/>
      <c r="CX151" s="568"/>
      <c r="CY151" s="568"/>
      <c r="CZ151" s="568"/>
      <c r="DA151" s="568"/>
      <c r="DB151" s="568"/>
      <c r="DC151" s="568"/>
      <c r="DD151" s="568"/>
      <c r="DE151" s="568"/>
      <c r="DF151" s="568"/>
      <c r="DG151" s="568"/>
      <c r="DH151" s="568"/>
      <c r="DI151" s="568"/>
      <c r="DJ151" s="568"/>
      <c r="DK151" s="568"/>
      <c r="DL151" s="568"/>
      <c r="DM151" s="568"/>
      <c r="DN151" s="568"/>
      <c r="DO151" s="568"/>
      <c r="DP151" s="568"/>
      <c r="DQ151" s="568"/>
      <c r="DR151" s="568"/>
      <c r="DS151" s="568"/>
      <c r="DT151" s="568"/>
      <c r="DU151" s="568"/>
      <c r="DV151" s="568"/>
      <c r="DW151" s="568"/>
      <c r="DX151" s="568"/>
      <c r="DY151" s="568"/>
      <c r="DZ151" s="568"/>
      <c r="EA151" s="568"/>
      <c r="EB151" s="568"/>
      <c r="EC151" s="568"/>
      <c r="ED151" s="568"/>
      <c r="EE151" s="568"/>
      <c r="EF151" s="568"/>
      <c r="EG151" s="568"/>
      <c r="EH151" s="568"/>
      <c r="EI151" s="568"/>
      <c r="EJ151" s="568"/>
      <c r="EK151" s="568"/>
      <c r="EL151" s="568"/>
      <c r="EM151" s="568"/>
      <c r="EN151" s="568"/>
      <c r="EO151" s="568"/>
      <c r="EP151" s="568"/>
      <c r="EQ151" s="568"/>
      <c r="ER151" s="568"/>
      <c r="ES151" s="568"/>
      <c r="ET151" s="568"/>
      <c r="EU151" s="568"/>
      <c r="EV151" s="568"/>
      <c r="EW151" s="568"/>
      <c r="EX151" s="568"/>
      <c r="EY151" s="568"/>
      <c r="EZ151" s="568"/>
      <c r="FA151" s="568"/>
      <c r="FB151" s="568"/>
      <c r="FC151" s="568"/>
      <c r="FD151" s="568"/>
      <c r="FE151" s="568"/>
      <c r="FF151" s="568"/>
      <c r="FG151" s="568"/>
      <c r="FH151" s="568"/>
      <c r="FI151" s="568"/>
      <c r="FJ151" s="568"/>
      <c r="FK151" s="568"/>
      <c r="FL151" s="568"/>
      <c r="FM151" s="568"/>
      <c r="FN151" s="568"/>
      <c r="FO151" s="568"/>
      <c r="FP151" s="568"/>
      <c r="FQ151" s="568"/>
      <c r="FR151" s="568"/>
      <c r="FS151" s="568"/>
      <c r="FT151" s="568"/>
      <c r="FU151" s="568"/>
      <c r="FV151" s="568"/>
      <c r="FW151" s="568"/>
      <c r="FX151" s="568"/>
      <c r="FY151" s="568"/>
      <c r="FZ151" s="568"/>
      <c r="GA151" s="568"/>
      <c r="GB151" s="568"/>
      <c r="GC151" s="568"/>
      <c r="GD151" s="568"/>
      <c r="GE151" s="568"/>
      <c r="GF151" s="568"/>
      <c r="GG151" s="568"/>
      <c r="GH151" s="568"/>
      <c r="GI151" s="568"/>
      <c r="GJ151" s="568"/>
      <c r="GK151" s="568"/>
      <c r="GL151" s="568"/>
      <c r="GM151" s="568"/>
      <c r="GN151" s="568"/>
      <c r="GO151" s="568"/>
      <c r="GP151" s="568"/>
      <c r="GQ151" s="568"/>
      <c r="GR151" s="568"/>
      <c r="GS151" s="568"/>
      <c r="GT151" s="568"/>
      <c r="GU151" s="568"/>
      <c r="GV151" s="568"/>
      <c r="GW151" s="568"/>
      <c r="GX151" s="568"/>
      <c r="GY151" s="568"/>
      <c r="GZ151" s="568"/>
      <c r="HA151" s="568"/>
      <c r="HB151" s="568"/>
      <c r="HC151" s="568"/>
      <c r="HD151" s="568"/>
      <c r="HE151" s="568"/>
      <c r="HF151" s="568"/>
      <c r="HG151" s="568"/>
      <c r="HH151" s="568"/>
      <c r="HI151" s="568"/>
      <c r="HJ151" s="568"/>
      <c r="HK151" s="568"/>
      <c r="HL151" s="568"/>
      <c r="HM151" s="568"/>
      <c r="HN151" s="568"/>
      <c r="HO151" s="568"/>
      <c r="HP151" s="568"/>
      <c r="HQ151" s="568"/>
      <c r="HR151" s="568"/>
      <c r="HS151" s="568"/>
      <c r="HT151" s="568"/>
    </row>
    <row r="152" spans="1:228" s="569" customFormat="1" ht="45" customHeight="1">
      <c r="A152" s="589" t="s">
        <v>633</v>
      </c>
      <c r="B152" s="623" t="s">
        <v>1475</v>
      </c>
      <c r="C152" s="622" t="s">
        <v>26</v>
      </c>
      <c r="D152" s="624" t="s">
        <v>634</v>
      </c>
      <c r="E152" s="625"/>
      <c r="F152" s="649"/>
      <c r="G152" s="622"/>
      <c r="H152" s="656"/>
      <c r="I152" s="653"/>
      <c r="J152" s="622"/>
      <c r="K152" s="626"/>
      <c r="L152" s="626"/>
      <c r="M152" s="622"/>
      <c r="N152" s="622"/>
      <c r="O152" s="622"/>
      <c r="P152" s="622"/>
      <c r="Q152" s="669"/>
      <c r="R152" s="568"/>
      <c r="S152" s="568"/>
      <c r="T152" s="568"/>
      <c r="U152" s="568"/>
      <c r="V152" s="568"/>
      <c r="W152" s="568"/>
      <c r="X152" s="568"/>
      <c r="Y152" s="568"/>
      <c r="Z152" s="568"/>
      <c r="AA152" s="568"/>
      <c r="AB152" s="568"/>
      <c r="AC152" s="568"/>
      <c r="AD152" s="568"/>
      <c r="AE152" s="568"/>
      <c r="AF152" s="568"/>
      <c r="AG152" s="568"/>
      <c r="AH152" s="568"/>
      <c r="AI152" s="568"/>
      <c r="AJ152" s="568"/>
      <c r="AK152" s="568"/>
      <c r="AL152" s="568"/>
      <c r="AM152" s="568"/>
      <c r="AN152" s="568"/>
      <c r="AO152" s="568"/>
      <c r="AP152" s="568"/>
      <c r="AQ152" s="568"/>
      <c r="AR152" s="568"/>
      <c r="AS152" s="568"/>
      <c r="AT152" s="568"/>
      <c r="AU152" s="568"/>
      <c r="AV152" s="568"/>
      <c r="AW152" s="568"/>
      <c r="AX152" s="568"/>
      <c r="AY152" s="568"/>
      <c r="AZ152" s="568"/>
      <c r="BA152" s="568"/>
      <c r="BB152" s="568"/>
      <c r="BC152" s="568"/>
      <c r="BD152" s="568"/>
      <c r="BE152" s="568"/>
      <c r="BF152" s="568"/>
      <c r="BG152" s="568"/>
      <c r="BH152" s="568"/>
      <c r="BI152" s="568"/>
      <c r="BJ152" s="568"/>
      <c r="BK152" s="568"/>
      <c r="BL152" s="568"/>
      <c r="BM152" s="568"/>
      <c r="BN152" s="568"/>
      <c r="BO152" s="568"/>
      <c r="BP152" s="568"/>
      <c r="BQ152" s="568"/>
      <c r="BR152" s="568"/>
      <c r="BS152" s="568"/>
      <c r="BT152" s="568"/>
      <c r="BU152" s="568"/>
      <c r="BV152" s="568"/>
      <c r="BW152" s="568"/>
      <c r="BX152" s="568"/>
      <c r="BY152" s="568"/>
      <c r="BZ152" s="568"/>
      <c r="CA152" s="568"/>
      <c r="CB152" s="568"/>
      <c r="CC152" s="568"/>
      <c r="CD152" s="568"/>
      <c r="CE152" s="568"/>
      <c r="CF152" s="568"/>
      <c r="CG152" s="568"/>
      <c r="CH152" s="568"/>
      <c r="CI152" s="568"/>
      <c r="CJ152" s="568"/>
      <c r="CK152" s="568"/>
      <c r="CL152" s="568"/>
      <c r="CM152" s="568"/>
      <c r="CN152" s="568"/>
      <c r="CO152" s="568"/>
      <c r="CP152" s="568"/>
      <c r="CQ152" s="568"/>
      <c r="CR152" s="568"/>
      <c r="CS152" s="568"/>
      <c r="CT152" s="568"/>
      <c r="CU152" s="568"/>
      <c r="CV152" s="568"/>
      <c r="CW152" s="568"/>
      <c r="CX152" s="568"/>
      <c r="CY152" s="568"/>
      <c r="CZ152" s="568"/>
      <c r="DA152" s="568"/>
      <c r="DB152" s="568"/>
      <c r="DC152" s="568"/>
      <c r="DD152" s="568"/>
      <c r="DE152" s="568"/>
      <c r="DF152" s="568"/>
      <c r="DG152" s="568"/>
      <c r="DH152" s="568"/>
      <c r="DI152" s="568"/>
      <c r="DJ152" s="568"/>
      <c r="DK152" s="568"/>
      <c r="DL152" s="568"/>
      <c r="DM152" s="568"/>
      <c r="DN152" s="568"/>
      <c r="DO152" s="568"/>
      <c r="DP152" s="568"/>
      <c r="DQ152" s="568"/>
      <c r="DR152" s="568"/>
      <c r="DS152" s="568"/>
      <c r="DT152" s="568"/>
      <c r="DU152" s="568"/>
      <c r="DV152" s="568"/>
      <c r="DW152" s="568"/>
      <c r="DX152" s="568"/>
      <c r="DY152" s="568"/>
      <c r="DZ152" s="568"/>
      <c r="EA152" s="568"/>
      <c r="EB152" s="568"/>
      <c r="EC152" s="568"/>
      <c r="ED152" s="568"/>
      <c r="EE152" s="568"/>
      <c r="EF152" s="568"/>
      <c r="EG152" s="568"/>
      <c r="EH152" s="568"/>
      <c r="EI152" s="568"/>
      <c r="EJ152" s="568"/>
      <c r="EK152" s="568"/>
      <c r="EL152" s="568"/>
      <c r="EM152" s="568"/>
      <c r="EN152" s="568"/>
      <c r="EO152" s="568"/>
      <c r="EP152" s="568"/>
      <c r="EQ152" s="568"/>
      <c r="ER152" s="568"/>
      <c r="ES152" s="568"/>
      <c r="ET152" s="568"/>
      <c r="EU152" s="568"/>
      <c r="EV152" s="568"/>
      <c r="EW152" s="568"/>
      <c r="EX152" s="568"/>
      <c r="EY152" s="568"/>
      <c r="EZ152" s="568"/>
      <c r="FA152" s="568"/>
      <c r="FB152" s="568"/>
      <c r="FC152" s="568"/>
      <c r="FD152" s="568"/>
      <c r="FE152" s="568"/>
      <c r="FF152" s="568"/>
      <c r="FG152" s="568"/>
      <c r="FH152" s="568"/>
      <c r="FI152" s="568"/>
      <c r="FJ152" s="568"/>
      <c r="FK152" s="568"/>
      <c r="FL152" s="568"/>
      <c r="FM152" s="568"/>
      <c r="FN152" s="568"/>
      <c r="FO152" s="568"/>
      <c r="FP152" s="568"/>
      <c r="FQ152" s="568"/>
      <c r="FR152" s="568"/>
      <c r="FS152" s="568"/>
      <c r="FT152" s="568"/>
      <c r="FU152" s="568"/>
      <c r="FV152" s="568"/>
      <c r="FW152" s="568"/>
      <c r="FX152" s="568"/>
      <c r="FY152" s="568"/>
      <c r="FZ152" s="568"/>
      <c r="GA152" s="568"/>
      <c r="GB152" s="568"/>
      <c r="GC152" s="568"/>
      <c r="GD152" s="568"/>
      <c r="GE152" s="568"/>
      <c r="GF152" s="568"/>
      <c r="GG152" s="568"/>
      <c r="GH152" s="568"/>
      <c r="GI152" s="568"/>
      <c r="GJ152" s="568"/>
      <c r="GK152" s="568"/>
      <c r="GL152" s="568"/>
      <c r="GM152" s="568"/>
      <c r="GN152" s="568"/>
      <c r="GO152" s="568"/>
      <c r="GP152" s="568"/>
      <c r="GQ152" s="568"/>
      <c r="GR152" s="568"/>
      <c r="GS152" s="568"/>
      <c r="GT152" s="568"/>
      <c r="GU152" s="568"/>
      <c r="GV152" s="568"/>
      <c r="GW152" s="568"/>
      <c r="GX152" s="568"/>
      <c r="GY152" s="568"/>
      <c r="GZ152" s="568"/>
      <c r="HA152" s="568"/>
      <c r="HB152" s="568"/>
      <c r="HC152" s="568"/>
      <c r="HD152" s="568"/>
      <c r="HE152" s="568"/>
      <c r="HF152" s="568"/>
      <c r="HG152" s="568"/>
      <c r="HH152" s="568"/>
      <c r="HI152" s="568"/>
      <c r="HJ152" s="568"/>
      <c r="HK152" s="568"/>
      <c r="HL152" s="568"/>
      <c r="HM152" s="568"/>
      <c r="HN152" s="568"/>
      <c r="HO152" s="568"/>
      <c r="HP152" s="568"/>
      <c r="HQ152" s="568"/>
      <c r="HR152" s="568"/>
      <c r="HS152" s="568"/>
      <c r="HT152" s="568"/>
    </row>
    <row r="153" spans="1:228" s="569" customFormat="1" ht="45" customHeight="1">
      <c r="A153" s="589" t="s">
        <v>635</v>
      </c>
      <c r="B153" s="623" t="s">
        <v>1476</v>
      </c>
      <c r="C153" s="622" t="s">
        <v>26</v>
      </c>
      <c r="D153" s="624" t="s">
        <v>636</v>
      </c>
      <c r="E153" s="625"/>
      <c r="F153" s="649"/>
      <c r="G153" s="622"/>
      <c r="H153" s="656"/>
      <c r="I153" s="653"/>
      <c r="J153" s="622"/>
      <c r="K153" s="626"/>
      <c r="L153" s="626"/>
      <c r="M153" s="622"/>
      <c r="N153" s="622"/>
      <c r="O153" s="622"/>
      <c r="P153" s="622"/>
      <c r="Q153" s="669"/>
      <c r="R153" s="568"/>
      <c r="S153" s="568"/>
      <c r="T153" s="568"/>
      <c r="U153" s="568"/>
      <c r="V153" s="568"/>
      <c r="W153" s="568"/>
      <c r="X153" s="568"/>
      <c r="Y153" s="568"/>
      <c r="Z153" s="568"/>
      <c r="AA153" s="568"/>
      <c r="AB153" s="568"/>
      <c r="AC153" s="568"/>
      <c r="AD153" s="568"/>
      <c r="AE153" s="568"/>
      <c r="AF153" s="568"/>
      <c r="AG153" s="568"/>
      <c r="AH153" s="568"/>
      <c r="AI153" s="568"/>
      <c r="AJ153" s="568"/>
      <c r="AK153" s="568"/>
      <c r="AL153" s="568"/>
      <c r="AM153" s="568"/>
      <c r="AN153" s="568"/>
      <c r="AO153" s="568"/>
      <c r="AP153" s="568"/>
      <c r="AQ153" s="568"/>
      <c r="AR153" s="568"/>
      <c r="AS153" s="568"/>
      <c r="AT153" s="568"/>
      <c r="AU153" s="568"/>
      <c r="AV153" s="568"/>
      <c r="AW153" s="568"/>
      <c r="AX153" s="568"/>
      <c r="AY153" s="568"/>
      <c r="AZ153" s="568"/>
      <c r="BA153" s="568"/>
      <c r="BB153" s="568"/>
      <c r="BC153" s="568"/>
      <c r="BD153" s="568"/>
      <c r="BE153" s="568"/>
      <c r="BF153" s="568"/>
      <c r="BG153" s="568"/>
      <c r="BH153" s="568"/>
      <c r="BI153" s="568"/>
      <c r="BJ153" s="568"/>
      <c r="BK153" s="568"/>
      <c r="BL153" s="568"/>
      <c r="BM153" s="568"/>
      <c r="BN153" s="568"/>
      <c r="BO153" s="568"/>
      <c r="BP153" s="568"/>
      <c r="BQ153" s="568"/>
      <c r="BR153" s="568"/>
      <c r="BS153" s="568"/>
      <c r="BT153" s="568"/>
      <c r="BU153" s="568"/>
      <c r="BV153" s="568"/>
      <c r="BW153" s="568"/>
      <c r="BX153" s="568"/>
      <c r="BY153" s="568"/>
      <c r="BZ153" s="568"/>
      <c r="CA153" s="568"/>
      <c r="CB153" s="568"/>
      <c r="CC153" s="568"/>
      <c r="CD153" s="568"/>
      <c r="CE153" s="568"/>
      <c r="CF153" s="568"/>
      <c r="CG153" s="568"/>
      <c r="CH153" s="568"/>
      <c r="CI153" s="568"/>
      <c r="CJ153" s="568"/>
      <c r="CK153" s="568"/>
      <c r="CL153" s="568"/>
      <c r="CM153" s="568"/>
      <c r="CN153" s="568"/>
      <c r="CO153" s="568"/>
      <c r="CP153" s="568"/>
      <c r="CQ153" s="568"/>
      <c r="CR153" s="568"/>
      <c r="CS153" s="568"/>
      <c r="CT153" s="568"/>
      <c r="CU153" s="568"/>
      <c r="CV153" s="568"/>
      <c r="CW153" s="568"/>
      <c r="CX153" s="568"/>
      <c r="CY153" s="568"/>
      <c r="CZ153" s="568"/>
      <c r="DA153" s="568"/>
      <c r="DB153" s="568"/>
      <c r="DC153" s="568"/>
      <c r="DD153" s="568"/>
      <c r="DE153" s="568"/>
      <c r="DF153" s="568"/>
      <c r="DG153" s="568"/>
      <c r="DH153" s="568"/>
      <c r="DI153" s="568"/>
      <c r="DJ153" s="568"/>
      <c r="DK153" s="568"/>
      <c r="DL153" s="568"/>
      <c r="DM153" s="568"/>
      <c r="DN153" s="568"/>
      <c r="DO153" s="568"/>
      <c r="DP153" s="568"/>
      <c r="DQ153" s="568"/>
      <c r="DR153" s="568"/>
      <c r="DS153" s="568"/>
      <c r="DT153" s="568"/>
      <c r="DU153" s="568"/>
      <c r="DV153" s="568"/>
      <c r="DW153" s="568"/>
      <c r="DX153" s="568"/>
      <c r="DY153" s="568"/>
      <c r="DZ153" s="568"/>
      <c r="EA153" s="568"/>
      <c r="EB153" s="568"/>
      <c r="EC153" s="568"/>
      <c r="ED153" s="568"/>
      <c r="EE153" s="568"/>
      <c r="EF153" s="568"/>
      <c r="EG153" s="568"/>
      <c r="EH153" s="568"/>
      <c r="EI153" s="568"/>
      <c r="EJ153" s="568"/>
      <c r="EK153" s="568"/>
      <c r="EL153" s="568"/>
      <c r="EM153" s="568"/>
      <c r="EN153" s="568"/>
      <c r="EO153" s="568"/>
      <c r="EP153" s="568"/>
      <c r="EQ153" s="568"/>
      <c r="ER153" s="568"/>
      <c r="ES153" s="568"/>
      <c r="ET153" s="568"/>
      <c r="EU153" s="568"/>
      <c r="EV153" s="568"/>
      <c r="EW153" s="568"/>
      <c r="EX153" s="568"/>
      <c r="EY153" s="568"/>
      <c r="EZ153" s="568"/>
      <c r="FA153" s="568"/>
      <c r="FB153" s="568"/>
      <c r="FC153" s="568"/>
      <c r="FD153" s="568"/>
      <c r="FE153" s="568"/>
      <c r="FF153" s="568"/>
      <c r="FG153" s="568"/>
      <c r="FH153" s="568"/>
      <c r="FI153" s="568"/>
      <c r="FJ153" s="568"/>
      <c r="FK153" s="568"/>
      <c r="FL153" s="568"/>
      <c r="FM153" s="568"/>
      <c r="FN153" s="568"/>
      <c r="FO153" s="568"/>
      <c r="FP153" s="568"/>
      <c r="FQ153" s="568"/>
      <c r="FR153" s="568"/>
      <c r="FS153" s="568"/>
      <c r="FT153" s="568"/>
      <c r="FU153" s="568"/>
      <c r="FV153" s="568"/>
      <c r="FW153" s="568"/>
      <c r="FX153" s="568"/>
      <c r="FY153" s="568"/>
      <c r="FZ153" s="568"/>
      <c r="GA153" s="568"/>
      <c r="GB153" s="568"/>
      <c r="GC153" s="568"/>
      <c r="GD153" s="568"/>
      <c r="GE153" s="568"/>
      <c r="GF153" s="568"/>
      <c r="GG153" s="568"/>
      <c r="GH153" s="568"/>
      <c r="GI153" s="568"/>
      <c r="GJ153" s="568"/>
      <c r="GK153" s="568"/>
      <c r="GL153" s="568"/>
      <c r="GM153" s="568"/>
      <c r="GN153" s="568"/>
      <c r="GO153" s="568"/>
      <c r="GP153" s="568"/>
      <c r="GQ153" s="568"/>
      <c r="GR153" s="568"/>
      <c r="GS153" s="568"/>
      <c r="GT153" s="568"/>
      <c r="GU153" s="568"/>
      <c r="GV153" s="568"/>
      <c r="GW153" s="568"/>
      <c r="GX153" s="568"/>
      <c r="GY153" s="568"/>
      <c r="GZ153" s="568"/>
      <c r="HA153" s="568"/>
      <c r="HB153" s="568"/>
      <c r="HC153" s="568"/>
      <c r="HD153" s="568"/>
      <c r="HE153" s="568"/>
      <c r="HF153" s="568"/>
      <c r="HG153" s="568"/>
      <c r="HH153" s="568"/>
      <c r="HI153" s="568"/>
      <c r="HJ153" s="568"/>
      <c r="HK153" s="568"/>
      <c r="HL153" s="568"/>
      <c r="HM153" s="568"/>
      <c r="HN153" s="568"/>
      <c r="HO153" s="568"/>
      <c r="HP153" s="568"/>
      <c r="HQ153" s="568"/>
      <c r="HR153" s="568"/>
      <c r="HS153" s="568"/>
      <c r="HT153" s="568"/>
    </row>
    <row r="154" spans="1:228" s="569" customFormat="1" ht="45" customHeight="1">
      <c r="A154" s="589" t="s">
        <v>637</v>
      </c>
      <c r="B154" s="623" t="s">
        <v>1477</v>
      </c>
      <c r="C154" s="622" t="s">
        <v>26</v>
      </c>
      <c r="D154" s="624" t="s">
        <v>638</v>
      </c>
      <c r="E154" s="625"/>
      <c r="F154" s="649"/>
      <c r="G154" s="622"/>
      <c r="H154" s="656"/>
      <c r="I154" s="653"/>
      <c r="J154" s="622"/>
      <c r="K154" s="626"/>
      <c r="L154" s="626"/>
      <c r="M154" s="622"/>
      <c r="N154" s="622"/>
      <c r="O154" s="622"/>
      <c r="P154" s="622"/>
      <c r="Q154" s="669"/>
      <c r="R154" s="568"/>
      <c r="S154" s="568"/>
      <c r="T154" s="568"/>
      <c r="U154" s="568"/>
      <c r="V154" s="568"/>
      <c r="W154" s="568"/>
      <c r="X154" s="568"/>
      <c r="Y154" s="568"/>
      <c r="Z154" s="568"/>
      <c r="AA154" s="568"/>
      <c r="AB154" s="568"/>
      <c r="AC154" s="568"/>
      <c r="AD154" s="568"/>
      <c r="AE154" s="568"/>
      <c r="AF154" s="568"/>
      <c r="AG154" s="568"/>
      <c r="AH154" s="568"/>
      <c r="AI154" s="568"/>
      <c r="AJ154" s="568"/>
      <c r="AK154" s="568"/>
      <c r="AL154" s="568"/>
      <c r="AM154" s="568"/>
      <c r="AN154" s="568"/>
      <c r="AO154" s="568"/>
      <c r="AP154" s="568"/>
      <c r="AQ154" s="568"/>
      <c r="AR154" s="568"/>
      <c r="AS154" s="568"/>
      <c r="AT154" s="568"/>
      <c r="AU154" s="568"/>
      <c r="AV154" s="568"/>
      <c r="AW154" s="568"/>
      <c r="AX154" s="568"/>
      <c r="AY154" s="568"/>
      <c r="AZ154" s="568"/>
      <c r="BA154" s="568"/>
      <c r="BB154" s="568"/>
      <c r="BC154" s="568"/>
      <c r="BD154" s="568"/>
      <c r="BE154" s="568"/>
      <c r="BF154" s="568"/>
      <c r="BG154" s="568"/>
      <c r="BH154" s="568"/>
      <c r="BI154" s="568"/>
      <c r="BJ154" s="568"/>
      <c r="BK154" s="568"/>
      <c r="BL154" s="568"/>
      <c r="BM154" s="568"/>
      <c r="BN154" s="568"/>
      <c r="BO154" s="568"/>
      <c r="BP154" s="568"/>
      <c r="BQ154" s="568"/>
      <c r="BR154" s="568"/>
      <c r="BS154" s="568"/>
      <c r="BT154" s="568"/>
      <c r="BU154" s="568"/>
      <c r="BV154" s="568"/>
      <c r="BW154" s="568"/>
      <c r="BX154" s="568"/>
      <c r="BY154" s="568"/>
      <c r="BZ154" s="568"/>
      <c r="CA154" s="568"/>
      <c r="CB154" s="568"/>
      <c r="CC154" s="568"/>
      <c r="CD154" s="568"/>
      <c r="CE154" s="568"/>
      <c r="CF154" s="568"/>
      <c r="CG154" s="568"/>
      <c r="CH154" s="568"/>
      <c r="CI154" s="568"/>
      <c r="CJ154" s="568"/>
      <c r="CK154" s="568"/>
      <c r="CL154" s="568"/>
      <c r="CM154" s="568"/>
      <c r="CN154" s="568"/>
      <c r="CO154" s="568"/>
      <c r="CP154" s="568"/>
      <c r="CQ154" s="568"/>
      <c r="CR154" s="568"/>
      <c r="CS154" s="568"/>
      <c r="CT154" s="568"/>
      <c r="CU154" s="568"/>
      <c r="CV154" s="568"/>
      <c r="CW154" s="568"/>
      <c r="CX154" s="568"/>
      <c r="CY154" s="568"/>
      <c r="CZ154" s="568"/>
      <c r="DA154" s="568"/>
      <c r="DB154" s="568"/>
      <c r="DC154" s="568"/>
      <c r="DD154" s="568"/>
      <c r="DE154" s="568"/>
      <c r="DF154" s="568"/>
      <c r="DG154" s="568"/>
      <c r="DH154" s="568"/>
      <c r="DI154" s="568"/>
      <c r="DJ154" s="568"/>
      <c r="DK154" s="568"/>
      <c r="DL154" s="568"/>
      <c r="DM154" s="568"/>
      <c r="DN154" s="568"/>
      <c r="DO154" s="568"/>
      <c r="DP154" s="568"/>
      <c r="DQ154" s="568"/>
      <c r="DR154" s="568"/>
      <c r="DS154" s="568"/>
      <c r="DT154" s="568"/>
      <c r="DU154" s="568"/>
      <c r="DV154" s="568"/>
      <c r="DW154" s="568"/>
      <c r="DX154" s="568"/>
      <c r="DY154" s="568"/>
      <c r="DZ154" s="568"/>
      <c r="EA154" s="568"/>
      <c r="EB154" s="568"/>
      <c r="EC154" s="568"/>
      <c r="ED154" s="568"/>
      <c r="EE154" s="568"/>
      <c r="EF154" s="568"/>
      <c r="EG154" s="568"/>
      <c r="EH154" s="568"/>
      <c r="EI154" s="568"/>
      <c r="EJ154" s="568"/>
      <c r="EK154" s="568"/>
      <c r="EL154" s="568"/>
      <c r="EM154" s="568"/>
      <c r="EN154" s="568"/>
      <c r="EO154" s="568"/>
      <c r="EP154" s="568"/>
      <c r="EQ154" s="568"/>
      <c r="ER154" s="568"/>
      <c r="ES154" s="568"/>
      <c r="ET154" s="568"/>
      <c r="EU154" s="568"/>
      <c r="EV154" s="568"/>
      <c r="EW154" s="568"/>
      <c r="EX154" s="568"/>
      <c r="EY154" s="568"/>
      <c r="EZ154" s="568"/>
      <c r="FA154" s="568"/>
      <c r="FB154" s="568"/>
      <c r="FC154" s="568"/>
      <c r="FD154" s="568"/>
      <c r="FE154" s="568"/>
      <c r="FF154" s="568"/>
      <c r="FG154" s="568"/>
      <c r="FH154" s="568"/>
      <c r="FI154" s="568"/>
      <c r="FJ154" s="568"/>
      <c r="FK154" s="568"/>
      <c r="FL154" s="568"/>
      <c r="FM154" s="568"/>
      <c r="FN154" s="568"/>
      <c r="FO154" s="568"/>
      <c r="FP154" s="568"/>
      <c r="FQ154" s="568"/>
      <c r="FR154" s="568"/>
      <c r="FS154" s="568"/>
      <c r="FT154" s="568"/>
      <c r="FU154" s="568"/>
      <c r="FV154" s="568"/>
      <c r="FW154" s="568"/>
      <c r="FX154" s="568"/>
      <c r="FY154" s="568"/>
      <c r="FZ154" s="568"/>
      <c r="GA154" s="568"/>
      <c r="GB154" s="568"/>
      <c r="GC154" s="568"/>
      <c r="GD154" s="568"/>
      <c r="GE154" s="568"/>
      <c r="GF154" s="568"/>
      <c r="GG154" s="568"/>
      <c r="GH154" s="568"/>
      <c r="GI154" s="568"/>
      <c r="GJ154" s="568"/>
      <c r="GK154" s="568"/>
      <c r="GL154" s="568"/>
      <c r="GM154" s="568"/>
      <c r="GN154" s="568"/>
      <c r="GO154" s="568"/>
      <c r="GP154" s="568"/>
      <c r="GQ154" s="568"/>
      <c r="GR154" s="568"/>
      <c r="GS154" s="568"/>
      <c r="GT154" s="568"/>
      <c r="GU154" s="568"/>
      <c r="GV154" s="568"/>
      <c r="GW154" s="568"/>
      <c r="GX154" s="568"/>
      <c r="GY154" s="568"/>
      <c r="GZ154" s="568"/>
      <c r="HA154" s="568"/>
      <c r="HB154" s="568"/>
      <c r="HC154" s="568"/>
      <c r="HD154" s="568"/>
      <c r="HE154" s="568"/>
      <c r="HF154" s="568"/>
      <c r="HG154" s="568"/>
      <c r="HH154" s="568"/>
      <c r="HI154" s="568"/>
      <c r="HJ154" s="568"/>
      <c r="HK154" s="568"/>
      <c r="HL154" s="568"/>
      <c r="HM154" s="568"/>
      <c r="HN154" s="568"/>
      <c r="HO154" s="568"/>
      <c r="HP154" s="568"/>
      <c r="HQ154" s="568"/>
      <c r="HR154" s="568"/>
      <c r="HS154" s="568"/>
      <c r="HT154" s="568"/>
    </row>
    <row r="155" spans="1:228" s="569" customFormat="1" ht="45" customHeight="1">
      <c r="A155" s="589" t="s">
        <v>639</v>
      </c>
      <c r="B155" s="623" t="s">
        <v>1478</v>
      </c>
      <c r="C155" s="622" t="s">
        <v>26</v>
      </c>
      <c r="D155" s="624" t="s">
        <v>640</v>
      </c>
      <c r="E155" s="625"/>
      <c r="F155" s="649"/>
      <c r="G155" s="622"/>
      <c r="H155" s="656"/>
      <c r="I155" s="653"/>
      <c r="J155" s="622"/>
      <c r="K155" s="626"/>
      <c r="L155" s="626"/>
      <c r="M155" s="622"/>
      <c r="N155" s="622"/>
      <c r="O155" s="622"/>
      <c r="P155" s="622"/>
      <c r="Q155" s="669"/>
      <c r="R155" s="568"/>
      <c r="S155" s="568"/>
      <c r="T155" s="568"/>
      <c r="U155" s="568"/>
      <c r="V155" s="568"/>
      <c r="W155" s="568"/>
      <c r="X155" s="568"/>
      <c r="Y155" s="568"/>
      <c r="Z155" s="568"/>
      <c r="AA155" s="568"/>
      <c r="AB155" s="568"/>
      <c r="AC155" s="568"/>
      <c r="AD155" s="568"/>
      <c r="AE155" s="568"/>
      <c r="AF155" s="568"/>
      <c r="AG155" s="568"/>
      <c r="AH155" s="568"/>
      <c r="AI155" s="568"/>
      <c r="AJ155" s="568"/>
      <c r="AK155" s="568"/>
      <c r="AL155" s="568"/>
      <c r="AM155" s="568"/>
      <c r="AN155" s="568"/>
      <c r="AO155" s="568"/>
      <c r="AP155" s="568"/>
      <c r="AQ155" s="568"/>
      <c r="AR155" s="568"/>
      <c r="AS155" s="568"/>
      <c r="AT155" s="568"/>
      <c r="AU155" s="568"/>
      <c r="AV155" s="568"/>
      <c r="AW155" s="568"/>
      <c r="AX155" s="568"/>
      <c r="AY155" s="568"/>
      <c r="AZ155" s="568"/>
      <c r="BA155" s="568"/>
      <c r="BB155" s="568"/>
      <c r="BC155" s="568"/>
      <c r="BD155" s="568"/>
      <c r="BE155" s="568"/>
      <c r="BF155" s="568"/>
      <c r="BG155" s="568"/>
      <c r="BH155" s="568"/>
      <c r="BI155" s="568"/>
      <c r="BJ155" s="568"/>
      <c r="BK155" s="568"/>
      <c r="BL155" s="568"/>
      <c r="BM155" s="568"/>
      <c r="BN155" s="568"/>
      <c r="BO155" s="568"/>
      <c r="BP155" s="568"/>
      <c r="BQ155" s="568"/>
      <c r="BR155" s="568"/>
      <c r="BS155" s="568"/>
      <c r="BT155" s="568"/>
      <c r="BU155" s="568"/>
      <c r="BV155" s="568"/>
      <c r="BW155" s="568"/>
      <c r="BX155" s="568"/>
      <c r="BY155" s="568"/>
      <c r="BZ155" s="568"/>
      <c r="CA155" s="568"/>
      <c r="CB155" s="568"/>
      <c r="CC155" s="568"/>
      <c r="CD155" s="568"/>
      <c r="CE155" s="568"/>
      <c r="CF155" s="568"/>
      <c r="CG155" s="568"/>
      <c r="CH155" s="568"/>
      <c r="CI155" s="568"/>
      <c r="CJ155" s="568"/>
      <c r="CK155" s="568"/>
      <c r="CL155" s="568"/>
      <c r="CM155" s="568"/>
      <c r="CN155" s="568"/>
      <c r="CO155" s="568"/>
      <c r="CP155" s="568"/>
      <c r="CQ155" s="568"/>
      <c r="CR155" s="568"/>
      <c r="CS155" s="568"/>
      <c r="CT155" s="568"/>
      <c r="CU155" s="568"/>
      <c r="CV155" s="568"/>
      <c r="CW155" s="568"/>
      <c r="CX155" s="568"/>
      <c r="CY155" s="568"/>
      <c r="CZ155" s="568"/>
      <c r="DA155" s="568"/>
      <c r="DB155" s="568"/>
      <c r="DC155" s="568"/>
      <c r="DD155" s="568"/>
      <c r="DE155" s="568"/>
      <c r="DF155" s="568"/>
      <c r="DG155" s="568"/>
      <c r="DH155" s="568"/>
      <c r="DI155" s="568"/>
      <c r="DJ155" s="568"/>
      <c r="DK155" s="568"/>
      <c r="DL155" s="568"/>
      <c r="DM155" s="568"/>
      <c r="DN155" s="568"/>
      <c r="DO155" s="568"/>
      <c r="DP155" s="568"/>
      <c r="DQ155" s="568"/>
      <c r="DR155" s="568"/>
      <c r="DS155" s="568"/>
      <c r="DT155" s="568"/>
      <c r="DU155" s="568"/>
      <c r="DV155" s="568"/>
      <c r="DW155" s="568"/>
      <c r="DX155" s="568"/>
      <c r="DY155" s="568"/>
      <c r="DZ155" s="568"/>
      <c r="EA155" s="568"/>
      <c r="EB155" s="568"/>
      <c r="EC155" s="568"/>
      <c r="ED155" s="568"/>
      <c r="EE155" s="568"/>
      <c r="EF155" s="568"/>
      <c r="EG155" s="568"/>
      <c r="EH155" s="568"/>
      <c r="EI155" s="568"/>
      <c r="EJ155" s="568"/>
      <c r="EK155" s="568"/>
      <c r="EL155" s="568"/>
      <c r="EM155" s="568"/>
      <c r="EN155" s="568"/>
      <c r="EO155" s="568"/>
      <c r="EP155" s="568"/>
      <c r="EQ155" s="568"/>
      <c r="ER155" s="568"/>
      <c r="ES155" s="568"/>
      <c r="ET155" s="568"/>
      <c r="EU155" s="568"/>
      <c r="EV155" s="568"/>
      <c r="EW155" s="568"/>
      <c r="EX155" s="568"/>
      <c r="EY155" s="568"/>
      <c r="EZ155" s="568"/>
      <c r="FA155" s="568"/>
      <c r="FB155" s="568"/>
      <c r="FC155" s="568"/>
      <c r="FD155" s="568"/>
      <c r="FE155" s="568"/>
      <c r="FF155" s="568"/>
      <c r="FG155" s="568"/>
      <c r="FH155" s="568"/>
      <c r="FI155" s="568"/>
      <c r="FJ155" s="568"/>
      <c r="FK155" s="568"/>
      <c r="FL155" s="568"/>
      <c r="FM155" s="568"/>
      <c r="FN155" s="568"/>
      <c r="FO155" s="568"/>
      <c r="FP155" s="568"/>
      <c r="FQ155" s="568"/>
      <c r="FR155" s="568"/>
      <c r="FS155" s="568"/>
      <c r="FT155" s="568"/>
      <c r="FU155" s="568"/>
      <c r="FV155" s="568"/>
      <c r="FW155" s="568"/>
      <c r="FX155" s="568"/>
      <c r="FY155" s="568"/>
      <c r="FZ155" s="568"/>
      <c r="GA155" s="568"/>
      <c r="GB155" s="568"/>
      <c r="GC155" s="568"/>
      <c r="GD155" s="568"/>
      <c r="GE155" s="568"/>
      <c r="GF155" s="568"/>
      <c r="GG155" s="568"/>
      <c r="GH155" s="568"/>
      <c r="GI155" s="568"/>
      <c r="GJ155" s="568"/>
      <c r="GK155" s="568"/>
      <c r="GL155" s="568"/>
      <c r="GM155" s="568"/>
      <c r="GN155" s="568"/>
      <c r="GO155" s="568"/>
      <c r="GP155" s="568"/>
      <c r="GQ155" s="568"/>
      <c r="GR155" s="568"/>
      <c r="GS155" s="568"/>
      <c r="GT155" s="568"/>
      <c r="GU155" s="568"/>
      <c r="GV155" s="568"/>
      <c r="GW155" s="568"/>
      <c r="GX155" s="568"/>
      <c r="GY155" s="568"/>
      <c r="GZ155" s="568"/>
      <c r="HA155" s="568"/>
      <c r="HB155" s="568"/>
      <c r="HC155" s="568"/>
      <c r="HD155" s="568"/>
      <c r="HE155" s="568"/>
      <c r="HF155" s="568"/>
      <c r="HG155" s="568"/>
      <c r="HH155" s="568"/>
      <c r="HI155" s="568"/>
      <c r="HJ155" s="568"/>
      <c r="HK155" s="568"/>
      <c r="HL155" s="568"/>
      <c r="HM155" s="568"/>
      <c r="HN155" s="568"/>
      <c r="HO155" s="568"/>
      <c r="HP155" s="568"/>
      <c r="HQ155" s="568"/>
      <c r="HR155" s="568"/>
      <c r="HS155" s="568"/>
      <c r="HT155" s="568"/>
    </row>
    <row r="156" spans="1:228" s="569" customFormat="1" ht="45" customHeight="1">
      <c r="A156" s="589" t="s">
        <v>641</v>
      </c>
      <c r="B156" s="623" t="s">
        <v>1479</v>
      </c>
      <c r="C156" s="622" t="s">
        <v>26</v>
      </c>
      <c r="D156" s="624" t="s">
        <v>642</v>
      </c>
      <c r="E156" s="625"/>
      <c r="F156" s="649"/>
      <c r="G156" s="622"/>
      <c r="H156" s="656"/>
      <c r="I156" s="653"/>
      <c r="J156" s="622"/>
      <c r="K156" s="626"/>
      <c r="L156" s="626"/>
      <c r="M156" s="622"/>
      <c r="N156" s="622"/>
      <c r="O156" s="622"/>
      <c r="P156" s="622"/>
      <c r="Q156" s="669"/>
      <c r="R156" s="568"/>
      <c r="S156" s="568"/>
      <c r="T156" s="568"/>
      <c r="U156" s="568"/>
      <c r="V156" s="568"/>
      <c r="W156" s="568"/>
      <c r="X156" s="568"/>
      <c r="Y156" s="568"/>
      <c r="Z156" s="568"/>
      <c r="AA156" s="568"/>
      <c r="AB156" s="568"/>
      <c r="AC156" s="568"/>
      <c r="AD156" s="568"/>
      <c r="AE156" s="568"/>
      <c r="AF156" s="568"/>
      <c r="AG156" s="568"/>
      <c r="AH156" s="568"/>
      <c r="AI156" s="568"/>
      <c r="AJ156" s="568"/>
      <c r="AK156" s="568"/>
      <c r="AL156" s="568"/>
      <c r="AM156" s="568"/>
      <c r="AN156" s="568"/>
      <c r="AO156" s="568"/>
      <c r="AP156" s="568"/>
      <c r="AQ156" s="568"/>
      <c r="AR156" s="568"/>
      <c r="AS156" s="568"/>
      <c r="AT156" s="568"/>
      <c r="AU156" s="568"/>
      <c r="AV156" s="568"/>
      <c r="AW156" s="568"/>
      <c r="AX156" s="568"/>
      <c r="AY156" s="568"/>
      <c r="AZ156" s="568"/>
      <c r="BA156" s="568"/>
      <c r="BB156" s="568"/>
      <c r="BC156" s="568"/>
      <c r="BD156" s="568"/>
      <c r="BE156" s="568"/>
      <c r="BF156" s="568"/>
      <c r="BG156" s="568"/>
      <c r="BH156" s="568"/>
      <c r="BI156" s="568"/>
      <c r="BJ156" s="568"/>
      <c r="BK156" s="568"/>
      <c r="BL156" s="568"/>
      <c r="BM156" s="568"/>
      <c r="BN156" s="568"/>
      <c r="BO156" s="568"/>
      <c r="BP156" s="568"/>
      <c r="BQ156" s="568"/>
      <c r="BR156" s="568"/>
      <c r="BS156" s="568"/>
      <c r="BT156" s="568"/>
      <c r="BU156" s="568"/>
      <c r="BV156" s="568"/>
      <c r="BW156" s="568"/>
      <c r="BX156" s="568"/>
      <c r="BY156" s="568"/>
      <c r="BZ156" s="568"/>
      <c r="CA156" s="568"/>
      <c r="CB156" s="568"/>
      <c r="CC156" s="568"/>
      <c r="CD156" s="568"/>
      <c r="CE156" s="568"/>
      <c r="CF156" s="568"/>
      <c r="CG156" s="568"/>
      <c r="CH156" s="568"/>
      <c r="CI156" s="568"/>
      <c r="CJ156" s="568"/>
      <c r="CK156" s="568"/>
      <c r="CL156" s="568"/>
      <c r="CM156" s="568"/>
      <c r="CN156" s="568"/>
      <c r="CO156" s="568"/>
      <c r="CP156" s="568"/>
      <c r="CQ156" s="568"/>
      <c r="CR156" s="568"/>
      <c r="CS156" s="568"/>
      <c r="CT156" s="568"/>
      <c r="CU156" s="568"/>
      <c r="CV156" s="568"/>
      <c r="CW156" s="568"/>
      <c r="CX156" s="568"/>
      <c r="CY156" s="568"/>
      <c r="CZ156" s="568"/>
      <c r="DA156" s="568"/>
      <c r="DB156" s="568"/>
      <c r="DC156" s="568"/>
      <c r="DD156" s="568"/>
      <c r="DE156" s="568"/>
      <c r="DF156" s="568"/>
      <c r="DG156" s="568"/>
      <c r="DH156" s="568"/>
      <c r="DI156" s="568"/>
      <c r="DJ156" s="568"/>
      <c r="DK156" s="568"/>
      <c r="DL156" s="568"/>
      <c r="DM156" s="568"/>
      <c r="DN156" s="568"/>
      <c r="DO156" s="568"/>
      <c r="DP156" s="568"/>
      <c r="DQ156" s="568"/>
      <c r="DR156" s="568"/>
      <c r="DS156" s="568"/>
      <c r="DT156" s="568"/>
      <c r="DU156" s="568"/>
      <c r="DV156" s="568"/>
      <c r="DW156" s="568"/>
      <c r="DX156" s="568"/>
      <c r="DY156" s="568"/>
      <c r="DZ156" s="568"/>
      <c r="EA156" s="568"/>
      <c r="EB156" s="568"/>
      <c r="EC156" s="568"/>
      <c r="ED156" s="568"/>
      <c r="EE156" s="568"/>
      <c r="EF156" s="568"/>
      <c r="EG156" s="568"/>
      <c r="EH156" s="568"/>
      <c r="EI156" s="568"/>
      <c r="EJ156" s="568"/>
      <c r="EK156" s="568"/>
      <c r="EL156" s="568"/>
      <c r="EM156" s="568"/>
      <c r="EN156" s="568"/>
      <c r="EO156" s="568"/>
      <c r="EP156" s="568"/>
      <c r="EQ156" s="568"/>
      <c r="ER156" s="568"/>
      <c r="ES156" s="568"/>
      <c r="ET156" s="568"/>
      <c r="EU156" s="568"/>
      <c r="EV156" s="568"/>
      <c r="EW156" s="568"/>
      <c r="EX156" s="568"/>
      <c r="EY156" s="568"/>
      <c r="EZ156" s="568"/>
      <c r="FA156" s="568"/>
      <c r="FB156" s="568"/>
      <c r="FC156" s="568"/>
      <c r="FD156" s="568"/>
      <c r="FE156" s="568"/>
      <c r="FF156" s="568"/>
      <c r="FG156" s="568"/>
      <c r="FH156" s="568"/>
      <c r="FI156" s="568"/>
      <c r="FJ156" s="568"/>
      <c r="FK156" s="568"/>
      <c r="FL156" s="568"/>
      <c r="FM156" s="568"/>
      <c r="FN156" s="568"/>
      <c r="FO156" s="568"/>
      <c r="FP156" s="568"/>
      <c r="FQ156" s="568"/>
      <c r="FR156" s="568"/>
      <c r="FS156" s="568"/>
      <c r="FT156" s="568"/>
      <c r="FU156" s="568"/>
      <c r="FV156" s="568"/>
      <c r="FW156" s="568"/>
      <c r="FX156" s="568"/>
      <c r="FY156" s="568"/>
      <c r="FZ156" s="568"/>
      <c r="GA156" s="568"/>
      <c r="GB156" s="568"/>
      <c r="GC156" s="568"/>
      <c r="GD156" s="568"/>
      <c r="GE156" s="568"/>
      <c r="GF156" s="568"/>
      <c r="GG156" s="568"/>
      <c r="GH156" s="568"/>
      <c r="GI156" s="568"/>
      <c r="GJ156" s="568"/>
      <c r="GK156" s="568"/>
      <c r="GL156" s="568"/>
      <c r="GM156" s="568"/>
      <c r="GN156" s="568"/>
      <c r="GO156" s="568"/>
      <c r="GP156" s="568"/>
      <c r="GQ156" s="568"/>
      <c r="GR156" s="568"/>
      <c r="GS156" s="568"/>
      <c r="GT156" s="568"/>
      <c r="GU156" s="568"/>
      <c r="GV156" s="568"/>
      <c r="GW156" s="568"/>
      <c r="GX156" s="568"/>
      <c r="GY156" s="568"/>
      <c r="GZ156" s="568"/>
      <c r="HA156" s="568"/>
      <c r="HB156" s="568"/>
      <c r="HC156" s="568"/>
      <c r="HD156" s="568"/>
      <c r="HE156" s="568"/>
      <c r="HF156" s="568"/>
      <c r="HG156" s="568"/>
      <c r="HH156" s="568"/>
      <c r="HI156" s="568"/>
      <c r="HJ156" s="568"/>
      <c r="HK156" s="568"/>
      <c r="HL156" s="568"/>
      <c r="HM156" s="568"/>
      <c r="HN156" s="568"/>
      <c r="HO156" s="568"/>
      <c r="HP156" s="568"/>
      <c r="HQ156" s="568"/>
      <c r="HR156" s="568"/>
      <c r="HS156" s="568"/>
      <c r="HT156" s="568"/>
    </row>
    <row r="157" spans="1:228" s="569" customFormat="1" ht="45" customHeight="1">
      <c r="A157" s="589" t="s">
        <v>643</v>
      </c>
      <c r="B157" s="623" t="s">
        <v>1480</v>
      </c>
      <c r="C157" s="622" t="s">
        <v>26</v>
      </c>
      <c r="D157" s="624" t="s">
        <v>644</v>
      </c>
      <c r="E157" s="625"/>
      <c r="F157" s="649"/>
      <c r="G157" s="622"/>
      <c r="H157" s="656"/>
      <c r="I157" s="653"/>
      <c r="J157" s="622"/>
      <c r="K157" s="626"/>
      <c r="L157" s="626"/>
      <c r="M157" s="622"/>
      <c r="N157" s="622"/>
      <c r="O157" s="622"/>
      <c r="P157" s="622"/>
      <c r="Q157" s="669"/>
      <c r="R157" s="568"/>
      <c r="S157" s="568"/>
      <c r="T157" s="568"/>
      <c r="U157" s="568"/>
      <c r="V157" s="568"/>
      <c r="W157" s="568"/>
      <c r="X157" s="568"/>
      <c r="Y157" s="568"/>
      <c r="Z157" s="568"/>
      <c r="AA157" s="568"/>
      <c r="AB157" s="568"/>
      <c r="AC157" s="568"/>
      <c r="AD157" s="568"/>
      <c r="AE157" s="568"/>
      <c r="AF157" s="568"/>
      <c r="AG157" s="568"/>
      <c r="AH157" s="568"/>
      <c r="AI157" s="568"/>
      <c r="AJ157" s="568"/>
      <c r="AK157" s="568"/>
      <c r="AL157" s="568"/>
      <c r="AM157" s="568"/>
      <c r="AN157" s="568"/>
      <c r="AO157" s="568"/>
      <c r="AP157" s="568"/>
      <c r="AQ157" s="568"/>
      <c r="AR157" s="568"/>
      <c r="AS157" s="568"/>
      <c r="AT157" s="568"/>
      <c r="AU157" s="568"/>
      <c r="AV157" s="568"/>
      <c r="AW157" s="568"/>
      <c r="AX157" s="568"/>
      <c r="AY157" s="568"/>
      <c r="AZ157" s="568"/>
      <c r="BA157" s="568"/>
      <c r="BB157" s="568"/>
      <c r="BC157" s="568"/>
      <c r="BD157" s="568"/>
      <c r="BE157" s="568"/>
      <c r="BF157" s="568"/>
      <c r="BG157" s="568"/>
      <c r="BH157" s="568"/>
      <c r="BI157" s="568"/>
      <c r="BJ157" s="568"/>
      <c r="BK157" s="568"/>
      <c r="BL157" s="568"/>
      <c r="BM157" s="568"/>
      <c r="BN157" s="568"/>
      <c r="BO157" s="568"/>
      <c r="BP157" s="568"/>
      <c r="BQ157" s="568"/>
      <c r="BR157" s="568"/>
      <c r="BS157" s="568"/>
      <c r="BT157" s="568"/>
      <c r="BU157" s="568"/>
      <c r="BV157" s="568"/>
      <c r="BW157" s="568"/>
      <c r="BX157" s="568"/>
      <c r="BY157" s="568"/>
      <c r="BZ157" s="568"/>
      <c r="CA157" s="568"/>
      <c r="CB157" s="568"/>
      <c r="CC157" s="568"/>
      <c r="CD157" s="568"/>
      <c r="CE157" s="568"/>
      <c r="CF157" s="568"/>
      <c r="CG157" s="568"/>
      <c r="CH157" s="568"/>
      <c r="CI157" s="568"/>
      <c r="CJ157" s="568"/>
      <c r="CK157" s="568"/>
      <c r="CL157" s="568"/>
      <c r="CM157" s="568"/>
      <c r="CN157" s="568"/>
      <c r="CO157" s="568"/>
      <c r="CP157" s="568"/>
      <c r="CQ157" s="568"/>
      <c r="CR157" s="568"/>
      <c r="CS157" s="568"/>
      <c r="CT157" s="568"/>
      <c r="CU157" s="568"/>
      <c r="CV157" s="568"/>
      <c r="CW157" s="568"/>
      <c r="CX157" s="568"/>
      <c r="CY157" s="568"/>
      <c r="CZ157" s="568"/>
      <c r="DA157" s="568"/>
      <c r="DB157" s="568"/>
      <c r="DC157" s="568"/>
      <c r="DD157" s="568"/>
      <c r="DE157" s="568"/>
      <c r="DF157" s="568"/>
      <c r="DG157" s="568"/>
      <c r="DH157" s="568"/>
      <c r="DI157" s="568"/>
      <c r="DJ157" s="568"/>
      <c r="DK157" s="568"/>
      <c r="DL157" s="568"/>
      <c r="DM157" s="568"/>
      <c r="DN157" s="568"/>
      <c r="DO157" s="568"/>
      <c r="DP157" s="568"/>
      <c r="DQ157" s="568"/>
      <c r="DR157" s="568"/>
      <c r="DS157" s="568"/>
      <c r="DT157" s="568"/>
      <c r="DU157" s="568"/>
      <c r="DV157" s="568"/>
      <c r="DW157" s="568"/>
      <c r="DX157" s="568"/>
      <c r="DY157" s="568"/>
      <c r="DZ157" s="568"/>
      <c r="EA157" s="568"/>
      <c r="EB157" s="568"/>
      <c r="EC157" s="568"/>
      <c r="ED157" s="568"/>
      <c r="EE157" s="568"/>
      <c r="EF157" s="568"/>
      <c r="EG157" s="568"/>
      <c r="EH157" s="568"/>
      <c r="EI157" s="568"/>
      <c r="EJ157" s="568"/>
      <c r="EK157" s="568"/>
      <c r="EL157" s="568"/>
      <c r="EM157" s="568"/>
      <c r="EN157" s="568"/>
      <c r="EO157" s="568"/>
      <c r="EP157" s="568"/>
      <c r="EQ157" s="568"/>
      <c r="ER157" s="568"/>
      <c r="ES157" s="568"/>
      <c r="ET157" s="568"/>
      <c r="EU157" s="568"/>
      <c r="EV157" s="568"/>
      <c r="EW157" s="568"/>
      <c r="EX157" s="568"/>
      <c r="EY157" s="568"/>
      <c r="EZ157" s="568"/>
      <c r="FA157" s="568"/>
      <c r="FB157" s="568"/>
      <c r="FC157" s="568"/>
      <c r="FD157" s="568"/>
      <c r="FE157" s="568"/>
      <c r="FF157" s="568"/>
      <c r="FG157" s="568"/>
      <c r="FH157" s="568"/>
      <c r="FI157" s="568"/>
      <c r="FJ157" s="568"/>
      <c r="FK157" s="568"/>
      <c r="FL157" s="568"/>
      <c r="FM157" s="568"/>
      <c r="FN157" s="568"/>
      <c r="FO157" s="568"/>
      <c r="FP157" s="568"/>
      <c r="FQ157" s="568"/>
      <c r="FR157" s="568"/>
      <c r="FS157" s="568"/>
      <c r="FT157" s="568"/>
      <c r="FU157" s="568"/>
      <c r="FV157" s="568"/>
      <c r="FW157" s="568"/>
      <c r="FX157" s="568"/>
      <c r="FY157" s="568"/>
      <c r="FZ157" s="568"/>
      <c r="GA157" s="568"/>
      <c r="GB157" s="568"/>
      <c r="GC157" s="568"/>
      <c r="GD157" s="568"/>
      <c r="GE157" s="568"/>
      <c r="GF157" s="568"/>
      <c r="GG157" s="568"/>
      <c r="GH157" s="568"/>
      <c r="GI157" s="568"/>
      <c r="GJ157" s="568"/>
      <c r="GK157" s="568"/>
      <c r="GL157" s="568"/>
      <c r="GM157" s="568"/>
      <c r="GN157" s="568"/>
      <c r="GO157" s="568"/>
      <c r="GP157" s="568"/>
      <c r="GQ157" s="568"/>
      <c r="GR157" s="568"/>
      <c r="GS157" s="568"/>
      <c r="GT157" s="568"/>
      <c r="GU157" s="568"/>
      <c r="GV157" s="568"/>
      <c r="GW157" s="568"/>
      <c r="GX157" s="568"/>
      <c r="GY157" s="568"/>
      <c r="GZ157" s="568"/>
      <c r="HA157" s="568"/>
      <c r="HB157" s="568"/>
      <c r="HC157" s="568"/>
      <c r="HD157" s="568"/>
      <c r="HE157" s="568"/>
      <c r="HF157" s="568"/>
      <c r="HG157" s="568"/>
      <c r="HH157" s="568"/>
      <c r="HI157" s="568"/>
      <c r="HJ157" s="568"/>
      <c r="HK157" s="568"/>
      <c r="HL157" s="568"/>
      <c r="HM157" s="568"/>
      <c r="HN157" s="568"/>
      <c r="HO157" s="568"/>
      <c r="HP157" s="568"/>
      <c r="HQ157" s="568"/>
      <c r="HR157" s="568"/>
      <c r="HS157" s="568"/>
      <c r="HT157" s="568"/>
    </row>
    <row r="158" spans="1:228" s="569" customFormat="1" ht="45" customHeight="1">
      <c r="A158" s="589"/>
      <c r="B158" s="623" t="s">
        <v>1565</v>
      </c>
      <c r="C158" s="622" t="s">
        <v>26</v>
      </c>
      <c r="D158" s="624" t="s">
        <v>1617</v>
      </c>
      <c r="E158" s="625"/>
      <c r="F158" s="649"/>
      <c r="G158" s="622"/>
      <c r="H158" s="656"/>
      <c r="I158" s="653"/>
      <c r="J158" s="622"/>
      <c r="K158" s="626"/>
      <c r="L158" s="626"/>
      <c r="M158" s="622"/>
      <c r="N158" s="622"/>
      <c r="O158" s="622"/>
      <c r="P158" s="622"/>
      <c r="Q158" s="669"/>
      <c r="R158" s="568"/>
      <c r="S158" s="568"/>
      <c r="T158" s="568"/>
      <c r="U158" s="568"/>
      <c r="V158" s="568"/>
      <c r="W158" s="568"/>
      <c r="X158" s="568"/>
      <c r="Y158" s="568"/>
      <c r="Z158" s="568"/>
      <c r="AA158" s="568"/>
      <c r="AB158" s="568"/>
      <c r="AC158" s="568"/>
      <c r="AD158" s="568"/>
      <c r="AE158" s="568"/>
      <c r="AF158" s="568"/>
      <c r="AG158" s="568"/>
      <c r="AH158" s="568"/>
      <c r="AI158" s="568"/>
      <c r="AJ158" s="568"/>
      <c r="AK158" s="568"/>
      <c r="AL158" s="568"/>
      <c r="AM158" s="568"/>
      <c r="AN158" s="568"/>
      <c r="AO158" s="568"/>
      <c r="AP158" s="568"/>
      <c r="AQ158" s="568"/>
      <c r="AR158" s="568"/>
      <c r="AS158" s="568"/>
      <c r="AT158" s="568"/>
      <c r="AU158" s="568"/>
      <c r="AV158" s="568"/>
      <c r="AW158" s="568"/>
      <c r="AX158" s="568"/>
      <c r="AY158" s="568"/>
      <c r="AZ158" s="568"/>
      <c r="BA158" s="568"/>
      <c r="BB158" s="568"/>
      <c r="BC158" s="568"/>
      <c r="BD158" s="568"/>
      <c r="BE158" s="568"/>
      <c r="BF158" s="568"/>
      <c r="BG158" s="568"/>
      <c r="BH158" s="568"/>
      <c r="BI158" s="568"/>
      <c r="BJ158" s="568"/>
      <c r="BK158" s="568"/>
      <c r="BL158" s="568"/>
      <c r="BM158" s="568"/>
      <c r="BN158" s="568"/>
      <c r="BO158" s="568"/>
      <c r="BP158" s="568"/>
      <c r="BQ158" s="568"/>
      <c r="BR158" s="568"/>
      <c r="BS158" s="568"/>
      <c r="BT158" s="568"/>
      <c r="BU158" s="568"/>
      <c r="BV158" s="568"/>
      <c r="BW158" s="568"/>
      <c r="BX158" s="568"/>
      <c r="BY158" s="568"/>
      <c r="BZ158" s="568"/>
      <c r="CA158" s="568"/>
      <c r="CB158" s="568"/>
      <c r="CC158" s="568"/>
      <c r="CD158" s="568"/>
      <c r="CE158" s="568"/>
      <c r="CF158" s="568"/>
      <c r="CG158" s="568"/>
      <c r="CH158" s="568"/>
      <c r="CI158" s="568"/>
      <c r="CJ158" s="568"/>
      <c r="CK158" s="568"/>
      <c r="CL158" s="568"/>
      <c r="CM158" s="568"/>
      <c r="CN158" s="568"/>
      <c r="CO158" s="568"/>
      <c r="CP158" s="568"/>
      <c r="CQ158" s="568"/>
      <c r="CR158" s="568"/>
      <c r="CS158" s="568"/>
      <c r="CT158" s="568"/>
      <c r="CU158" s="568"/>
      <c r="CV158" s="568"/>
      <c r="CW158" s="568"/>
      <c r="CX158" s="568"/>
      <c r="CY158" s="568"/>
      <c r="CZ158" s="568"/>
      <c r="DA158" s="568"/>
      <c r="DB158" s="568"/>
      <c r="DC158" s="568"/>
      <c r="DD158" s="568"/>
      <c r="DE158" s="568"/>
      <c r="DF158" s="568"/>
      <c r="DG158" s="568"/>
      <c r="DH158" s="568"/>
      <c r="DI158" s="568"/>
      <c r="DJ158" s="568"/>
      <c r="DK158" s="568"/>
      <c r="DL158" s="568"/>
      <c r="DM158" s="568"/>
      <c r="DN158" s="568"/>
      <c r="DO158" s="568"/>
      <c r="DP158" s="568"/>
      <c r="DQ158" s="568"/>
      <c r="DR158" s="568"/>
      <c r="DS158" s="568"/>
      <c r="DT158" s="568"/>
      <c r="DU158" s="568"/>
      <c r="DV158" s="568"/>
      <c r="DW158" s="568"/>
      <c r="DX158" s="568"/>
      <c r="DY158" s="568"/>
      <c r="DZ158" s="568"/>
      <c r="EA158" s="568"/>
      <c r="EB158" s="568"/>
      <c r="EC158" s="568"/>
      <c r="ED158" s="568"/>
      <c r="EE158" s="568"/>
      <c r="EF158" s="568"/>
      <c r="EG158" s="568"/>
      <c r="EH158" s="568"/>
      <c r="EI158" s="568"/>
      <c r="EJ158" s="568"/>
      <c r="EK158" s="568"/>
      <c r="EL158" s="568"/>
      <c r="EM158" s="568"/>
      <c r="EN158" s="568"/>
      <c r="EO158" s="568"/>
      <c r="EP158" s="568"/>
      <c r="EQ158" s="568"/>
      <c r="ER158" s="568"/>
      <c r="ES158" s="568"/>
      <c r="ET158" s="568"/>
      <c r="EU158" s="568"/>
      <c r="EV158" s="568"/>
      <c r="EW158" s="568"/>
      <c r="EX158" s="568"/>
      <c r="EY158" s="568"/>
      <c r="EZ158" s="568"/>
      <c r="FA158" s="568"/>
      <c r="FB158" s="568"/>
      <c r="FC158" s="568"/>
      <c r="FD158" s="568"/>
      <c r="FE158" s="568"/>
      <c r="FF158" s="568"/>
      <c r="FG158" s="568"/>
      <c r="FH158" s="568"/>
      <c r="FI158" s="568"/>
      <c r="FJ158" s="568"/>
      <c r="FK158" s="568"/>
      <c r="FL158" s="568"/>
      <c r="FM158" s="568"/>
      <c r="FN158" s="568"/>
      <c r="FO158" s="568"/>
      <c r="FP158" s="568"/>
      <c r="FQ158" s="568"/>
      <c r="FR158" s="568"/>
      <c r="FS158" s="568"/>
      <c r="FT158" s="568"/>
      <c r="FU158" s="568"/>
      <c r="FV158" s="568"/>
      <c r="FW158" s="568"/>
      <c r="FX158" s="568"/>
      <c r="FY158" s="568"/>
      <c r="FZ158" s="568"/>
      <c r="GA158" s="568"/>
      <c r="GB158" s="568"/>
      <c r="GC158" s="568"/>
      <c r="GD158" s="568"/>
      <c r="GE158" s="568"/>
      <c r="GF158" s="568"/>
      <c r="GG158" s="568"/>
      <c r="GH158" s="568"/>
      <c r="GI158" s="568"/>
      <c r="GJ158" s="568"/>
      <c r="GK158" s="568"/>
      <c r="GL158" s="568"/>
      <c r="GM158" s="568"/>
      <c r="GN158" s="568"/>
      <c r="GO158" s="568"/>
      <c r="GP158" s="568"/>
      <c r="GQ158" s="568"/>
      <c r="GR158" s="568"/>
      <c r="GS158" s="568"/>
      <c r="GT158" s="568"/>
      <c r="GU158" s="568"/>
      <c r="GV158" s="568"/>
      <c r="GW158" s="568"/>
      <c r="GX158" s="568"/>
      <c r="GY158" s="568"/>
      <c r="GZ158" s="568"/>
      <c r="HA158" s="568"/>
      <c r="HB158" s="568"/>
      <c r="HC158" s="568"/>
      <c r="HD158" s="568"/>
      <c r="HE158" s="568"/>
      <c r="HF158" s="568"/>
      <c r="HG158" s="568"/>
      <c r="HH158" s="568"/>
      <c r="HI158" s="568"/>
      <c r="HJ158" s="568"/>
      <c r="HK158" s="568"/>
      <c r="HL158" s="568"/>
      <c r="HM158" s="568"/>
      <c r="HN158" s="568"/>
      <c r="HO158" s="568"/>
      <c r="HP158" s="568"/>
      <c r="HQ158" s="568"/>
      <c r="HR158" s="568"/>
      <c r="HS158" s="568"/>
      <c r="HT158" s="568"/>
    </row>
    <row r="159" spans="1:228" s="569" customFormat="1" ht="45" customHeight="1">
      <c r="A159" s="589"/>
      <c r="B159" s="623" t="s">
        <v>1566</v>
      </c>
      <c r="C159" s="622" t="s">
        <v>26</v>
      </c>
      <c r="D159" s="624" t="s">
        <v>1621</v>
      </c>
      <c r="E159" s="625"/>
      <c r="F159" s="649"/>
      <c r="G159" s="622"/>
      <c r="H159" s="656"/>
      <c r="I159" s="653"/>
      <c r="J159" s="622"/>
      <c r="K159" s="626"/>
      <c r="L159" s="626"/>
      <c r="M159" s="622"/>
      <c r="N159" s="622"/>
      <c r="O159" s="622"/>
      <c r="P159" s="622"/>
      <c r="Q159" s="669"/>
      <c r="R159" s="568"/>
      <c r="S159" s="568"/>
      <c r="T159" s="568"/>
      <c r="U159" s="568"/>
      <c r="V159" s="568"/>
      <c r="W159" s="568"/>
      <c r="X159" s="568"/>
      <c r="Y159" s="568"/>
      <c r="Z159" s="568"/>
      <c r="AA159" s="568"/>
      <c r="AB159" s="568"/>
      <c r="AC159" s="568"/>
      <c r="AD159" s="568"/>
      <c r="AE159" s="568"/>
      <c r="AF159" s="568"/>
      <c r="AG159" s="568"/>
      <c r="AH159" s="568"/>
      <c r="AI159" s="568"/>
      <c r="AJ159" s="568"/>
      <c r="AK159" s="568"/>
      <c r="AL159" s="568"/>
      <c r="AM159" s="568"/>
      <c r="AN159" s="568"/>
      <c r="AO159" s="568"/>
      <c r="AP159" s="568"/>
      <c r="AQ159" s="568"/>
      <c r="AR159" s="568"/>
      <c r="AS159" s="568"/>
      <c r="AT159" s="568"/>
      <c r="AU159" s="568"/>
      <c r="AV159" s="568"/>
      <c r="AW159" s="568"/>
      <c r="AX159" s="568"/>
      <c r="AY159" s="568"/>
      <c r="AZ159" s="568"/>
      <c r="BA159" s="568"/>
      <c r="BB159" s="568"/>
      <c r="BC159" s="568"/>
      <c r="BD159" s="568"/>
      <c r="BE159" s="568"/>
      <c r="BF159" s="568"/>
      <c r="BG159" s="568"/>
      <c r="BH159" s="568"/>
      <c r="BI159" s="568"/>
      <c r="BJ159" s="568"/>
      <c r="BK159" s="568"/>
      <c r="BL159" s="568"/>
      <c r="BM159" s="568"/>
      <c r="BN159" s="568"/>
      <c r="BO159" s="568"/>
      <c r="BP159" s="568"/>
      <c r="BQ159" s="568"/>
      <c r="BR159" s="568"/>
      <c r="BS159" s="568"/>
      <c r="BT159" s="568"/>
      <c r="BU159" s="568"/>
      <c r="BV159" s="568"/>
      <c r="BW159" s="568"/>
      <c r="BX159" s="568"/>
      <c r="BY159" s="568"/>
      <c r="BZ159" s="568"/>
      <c r="CA159" s="568"/>
      <c r="CB159" s="568"/>
      <c r="CC159" s="568"/>
      <c r="CD159" s="568"/>
      <c r="CE159" s="568"/>
      <c r="CF159" s="568"/>
      <c r="CG159" s="568"/>
      <c r="CH159" s="568"/>
      <c r="CI159" s="568"/>
      <c r="CJ159" s="568"/>
      <c r="CK159" s="568"/>
      <c r="CL159" s="568"/>
      <c r="CM159" s="568"/>
      <c r="CN159" s="568"/>
      <c r="CO159" s="568"/>
      <c r="CP159" s="568"/>
      <c r="CQ159" s="568"/>
      <c r="CR159" s="568"/>
      <c r="CS159" s="568"/>
      <c r="CT159" s="568"/>
      <c r="CU159" s="568"/>
      <c r="CV159" s="568"/>
      <c r="CW159" s="568"/>
      <c r="CX159" s="568"/>
      <c r="CY159" s="568"/>
      <c r="CZ159" s="568"/>
      <c r="DA159" s="568"/>
      <c r="DB159" s="568"/>
      <c r="DC159" s="568"/>
      <c r="DD159" s="568"/>
      <c r="DE159" s="568"/>
      <c r="DF159" s="568"/>
      <c r="DG159" s="568"/>
      <c r="DH159" s="568"/>
      <c r="DI159" s="568"/>
      <c r="DJ159" s="568"/>
      <c r="DK159" s="568"/>
      <c r="DL159" s="568"/>
      <c r="DM159" s="568"/>
      <c r="DN159" s="568"/>
      <c r="DO159" s="568"/>
      <c r="DP159" s="568"/>
      <c r="DQ159" s="568"/>
      <c r="DR159" s="568"/>
      <c r="DS159" s="568"/>
      <c r="DT159" s="568"/>
      <c r="DU159" s="568"/>
      <c r="DV159" s="568"/>
      <c r="DW159" s="568"/>
      <c r="DX159" s="568"/>
      <c r="DY159" s="568"/>
      <c r="DZ159" s="568"/>
      <c r="EA159" s="568"/>
      <c r="EB159" s="568"/>
      <c r="EC159" s="568"/>
      <c r="ED159" s="568"/>
      <c r="EE159" s="568"/>
      <c r="EF159" s="568"/>
      <c r="EG159" s="568"/>
      <c r="EH159" s="568"/>
      <c r="EI159" s="568"/>
      <c r="EJ159" s="568"/>
      <c r="EK159" s="568"/>
      <c r="EL159" s="568"/>
      <c r="EM159" s="568"/>
      <c r="EN159" s="568"/>
      <c r="EO159" s="568"/>
      <c r="EP159" s="568"/>
      <c r="EQ159" s="568"/>
      <c r="ER159" s="568"/>
      <c r="ES159" s="568"/>
      <c r="ET159" s="568"/>
      <c r="EU159" s="568"/>
      <c r="EV159" s="568"/>
      <c r="EW159" s="568"/>
      <c r="EX159" s="568"/>
      <c r="EY159" s="568"/>
      <c r="EZ159" s="568"/>
      <c r="FA159" s="568"/>
      <c r="FB159" s="568"/>
      <c r="FC159" s="568"/>
      <c r="FD159" s="568"/>
      <c r="FE159" s="568"/>
      <c r="FF159" s="568"/>
      <c r="FG159" s="568"/>
      <c r="FH159" s="568"/>
      <c r="FI159" s="568"/>
      <c r="FJ159" s="568"/>
      <c r="FK159" s="568"/>
      <c r="FL159" s="568"/>
      <c r="FM159" s="568"/>
      <c r="FN159" s="568"/>
      <c r="FO159" s="568"/>
      <c r="FP159" s="568"/>
      <c r="FQ159" s="568"/>
      <c r="FR159" s="568"/>
      <c r="FS159" s="568"/>
      <c r="FT159" s="568"/>
      <c r="FU159" s="568"/>
      <c r="FV159" s="568"/>
      <c r="FW159" s="568"/>
      <c r="FX159" s="568"/>
      <c r="FY159" s="568"/>
      <c r="FZ159" s="568"/>
      <c r="GA159" s="568"/>
      <c r="GB159" s="568"/>
      <c r="GC159" s="568"/>
      <c r="GD159" s="568"/>
      <c r="GE159" s="568"/>
      <c r="GF159" s="568"/>
      <c r="GG159" s="568"/>
      <c r="GH159" s="568"/>
      <c r="GI159" s="568"/>
      <c r="GJ159" s="568"/>
      <c r="GK159" s="568"/>
      <c r="GL159" s="568"/>
      <c r="GM159" s="568"/>
      <c r="GN159" s="568"/>
      <c r="GO159" s="568"/>
      <c r="GP159" s="568"/>
      <c r="GQ159" s="568"/>
      <c r="GR159" s="568"/>
      <c r="GS159" s="568"/>
      <c r="GT159" s="568"/>
      <c r="GU159" s="568"/>
      <c r="GV159" s="568"/>
      <c r="GW159" s="568"/>
      <c r="GX159" s="568"/>
      <c r="GY159" s="568"/>
      <c r="GZ159" s="568"/>
      <c r="HA159" s="568"/>
      <c r="HB159" s="568"/>
      <c r="HC159" s="568"/>
      <c r="HD159" s="568"/>
      <c r="HE159" s="568"/>
      <c r="HF159" s="568"/>
      <c r="HG159" s="568"/>
      <c r="HH159" s="568"/>
      <c r="HI159" s="568"/>
      <c r="HJ159" s="568"/>
      <c r="HK159" s="568"/>
      <c r="HL159" s="568"/>
      <c r="HM159" s="568"/>
      <c r="HN159" s="568"/>
      <c r="HO159" s="568"/>
      <c r="HP159" s="568"/>
      <c r="HQ159" s="568"/>
      <c r="HR159" s="568"/>
      <c r="HS159" s="568"/>
      <c r="HT159" s="568"/>
    </row>
    <row r="160" spans="1:228" s="569" customFormat="1" ht="45" customHeight="1">
      <c r="A160" s="589"/>
      <c r="B160" s="623" t="s">
        <v>1567</v>
      </c>
      <c r="C160" s="622" t="s">
        <v>26</v>
      </c>
      <c r="D160" s="624" t="s">
        <v>1618</v>
      </c>
      <c r="E160" s="625"/>
      <c r="F160" s="649"/>
      <c r="G160" s="622"/>
      <c r="H160" s="656"/>
      <c r="I160" s="653"/>
      <c r="J160" s="622"/>
      <c r="K160" s="626"/>
      <c r="L160" s="626"/>
      <c r="M160" s="622"/>
      <c r="N160" s="622"/>
      <c r="O160" s="622"/>
      <c r="P160" s="622"/>
      <c r="Q160" s="669"/>
      <c r="R160" s="568"/>
      <c r="S160" s="568"/>
      <c r="T160" s="568"/>
      <c r="U160" s="568"/>
      <c r="V160" s="568"/>
      <c r="W160" s="568"/>
      <c r="X160" s="568"/>
      <c r="Y160" s="568"/>
      <c r="Z160" s="568"/>
      <c r="AA160" s="568"/>
      <c r="AB160" s="568"/>
      <c r="AC160" s="568"/>
      <c r="AD160" s="568"/>
      <c r="AE160" s="568"/>
      <c r="AF160" s="568"/>
      <c r="AG160" s="568"/>
      <c r="AH160" s="568"/>
      <c r="AI160" s="568"/>
      <c r="AJ160" s="568"/>
      <c r="AK160" s="568"/>
      <c r="AL160" s="568"/>
      <c r="AM160" s="568"/>
      <c r="AN160" s="568"/>
      <c r="AO160" s="568"/>
      <c r="AP160" s="568"/>
      <c r="AQ160" s="568"/>
      <c r="AR160" s="568"/>
      <c r="AS160" s="568"/>
      <c r="AT160" s="568"/>
      <c r="AU160" s="568"/>
      <c r="AV160" s="568"/>
      <c r="AW160" s="568"/>
      <c r="AX160" s="568"/>
      <c r="AY160" s="568"/>
      <c r="AZ160" s="568"/>
      <c r="BA160" s="568"/>
      <c r="BB160" s="568"/>
      <c r="BC160" s="568"/>
      <c r="BD160" s="568"/>
      <c r="BE160" s="568"/>
      <c r="BF160" s="568"/>
      <c r="BG160" s="568"/>
      <c r="BH160" s="568"/>
      <c r="BI160" s="568"/>
      <c r="BJ160" s="568"/>
      <c r="BK160" s="568"/>
      <c r="BL160" s="568"/>
      <c r="BM160" s="568"/>
      <c r="BN160" s="568"/>
      <c r="BO160" s="568"/>
      <c r="BP160" s="568"/>
      <c r="BQ160" s="568"/>
      <c r="BR160" s="568"/>
      <c r="BS160" s="568"/>
      <c r="BT160" s="568"/>
      <c r="BU160" s="568"/>
      <c r="BV160" s="568"/>
      <c r="BW160" s="568"/>
      <c r="BX160" s="568"/>
      <c r="BY160" s="568"/>
      <c r="BZ160" s="568"/>
      <c r="CA160" s="568"/>
      <c r="CB160" s="568"/>
      <c r="CC160" s="568"/>
      <c r="CD160" s="568"/>
      <c r="CE160" s="568"/>
      <c r="CF160" s="568"/>
      <c r="CG160" s="568"/>
      <c r="CH160" s="568"/>
      <c r="CI160" s="568"/>
      <c r="CJ160" s="568"/>
      <c r="CK160" s="568"/>
      <c r="CL160" s="568"/>
      <c r="CM160" s="568"/>
      <c r="CN160" s="568"/>
      <c r="CO160" s="568"/>
      <c r="CP160" s="568"/>
      <c r="CQ160" s="568"/>
      <c r="CR160" s="568"/>
      <c r="CS160" s="568"/>
      <c r="CT160" s="568"/>
      <c r="CU160" s="568"/>
      <c r="CV160" s="568"/>
      <c r="CW160" s="568"/>
      <c r="CX160" s="568"/>
      <c r="CY160" s="568"/>
      <c r="CZ160" s="568"/>
      <c r="DA160" s="568"/>
      <c r="DB160" s="568"/>
      <c r="DC160" s="568"/>
      <c r="DD160" s="568"/>
      <c r="DE160" s="568"/>
      <c r="DF160" s="568"/>
      <c r="DG160" s="568"/>
      <c r="DH160" s="568"/>
      <c r="DI160" s="568"/>
      <c r="DJ160" s="568"/>
      <c r="DK160" s="568"/>
      <c r="DL160" s="568"/>
      <c r="DM160" s="568"/>
      <c r="DN160" s="568"/>
      <c r="DO160" s="568"/>
      <c r="DP160" s="568"/>
      <c r="DQ160" s="568"/>
      <c r="DR160" s="568"/>
      <c r="DS160" s="568"/>
      <c r="DT160" s="568"/>
      <c r="DU160" s="568"/>
      <c r="DV160" s="568"/>
      <c r="DW160" s="568"/>
      <c r="DX160" s="568"/>
      <c r="DY160" s="568"/>
      <c r="DZ160" s="568"/>
      <c r="EA160" s="568"/>
      <c r="EB160" s="568"/>
      <c r="EC160" s="568"/>
      <c r="ED160" s="568"/>
      <c r="EE160" s="568"/>
      <c r="EF160" s="568"/>
      <c r="EG160" s="568"/>
      <c r="EH160" s="568"/>
      <c r="EI160" s="568"/>
      <c r="EJ160" s="568"/>
      <c r="EK160" s="568"/>
      <c r="EL160" s="568"/>
      <c r="EM160" s="568"/>
      <c r="EN160" s="568"/>
      <c r="EO160" s="568"/>
      <c r="EP160" s="568"/>
      <c r="EQ160" s="568"/>
      <c r="ER160" s="568"/>
      <c r="ES160" s="568"/>
      <c r="ET160" s="568"/>
      <c r="EU160" s="568"/>
      <c r="EV160" s="568"/>
      <c r="EW160" s="568"/>
      <c r="EX160" s="568"/>
      <c r="EY160" s="568"/>
      <c r="EZ160" s="568"/>
      <c r="FA160" s="568"/>
      <c r="FB160" s="568"/>
      <c r="FC160" s="568"/>
      <c r="FD160" s="568"/>
      <c r="FE160" s="568"/>
      <c r="FF160" s="568"/>
      <c r="FG160" s="568"/>
      <c r="FH160" s="568"/>
      <c r="FI160" s="568"/>
      <c r="FJ160" s="568"/>
      <c r="FK160" s="568"/>
      <c r="FL160" s="568"/>
      <c r="FM160" s="568"/>
      <c r="FN160" s="568"/>
      <c r="FO160" s="568"/>
      <c r="FP160" s="568"/>
      <c r="FQ160" s="568"/>
      <c r="FR160" s="568"/>
      <c r="FS160" s="568"/>
      <c r="FT160" s="568"/>
      <c r="FU160" s="568"/>
      <c r="FV160" s="568"/>
      <c r="FW160" s="568"/>
      <c r="FX160" s="568"/>
      <c r="FY160" s="568"/>
      <c r="FZ160" s="568"/>
      <c r="GA160" s="568"/>
      <c r="GB160" s="568"/>
      <c r="GC160" s="568"/>
      <c r="GD160" s="568"/>
      <c r="GE160" s="568"/>
      <c r="GF160" s="568"/>
      <c r="GG160" s="568"/>
      <c r="GH160" s="568"/>
      <c r="GI160" s="568"/>
      <c r="GJ160" s="568"/>
      <c r="GK160" s="568"/>
      <c r="GL160" s="568"/>
      <c r="GM160" s="568"/>
      <c r="GN160" s="568"/>
      <c r="GO160" s="568"/>
      <c r="GP160" s="568"/>
      <c r="GQ160" s="568"/>
      <c r="GR160" s="568"/>
      <c r="GS160" s="568"/>
      <c r="GT160" s="568"/>
      <c r="GU160" s="568"/>
      <c r="GV160" s="568"/>
      <c r="GW160" s="568"/>
      <c r="GX160" s="568"/>
      <c r="GY160" s="568"/>
      <c r="GZ160" s="568"/>
      <c r="HA160" s="568"/>
      <c r="HB160" s="568"/>
      <c r="HC160" s="568"/>
      <c r="HD160" s="568"/>
      <c r="HE160" s="568"/>
      <c r="HF160" s="568"/>
      <c r="HG160" s="568"/>
      <c r="HH160" s="568"/>
      <c r="HI160" s="568"/>
      <c r="HJ160" s="568"/>
      <c r="HK160" s="568"/>
      <c r="HL160" s="568"/>
      <c r="HM160" s="568"/>
      <c r="HN160" s="568"/>
      <c r="HO160" s="568"/>
      <c r="HP160" s="568"/>
      <c r="HQ160" s="568"/>
      <c r="HR160" s="568"/>
      <c r="HS160" s="568"/>
      <c r="HT160" s="568"/>
    </row>
    <row r="161" spans="1:228" s="569" customFormat="1" ht="45" customHeight="1">
      <c r="A161" s="589"/>
      <c r="B161" s="623" t="s">
        <v>1568</v>
      </c>
      <c r="C161" s="622" t="s">
        <v>26</v>
      </c>
      <c r="D161" s="624" t="s">
        <v>1619</v>
      </c>
      <c r="E161" s="625"/>
      <c r="F161" s="649"/>
      <c r="G161" s="622"/>
      <c r="H161" s="656"/>
      <c r="I161" s="653"/>
      <c r="J161" s="622"/>
      <c r="K161" s="626"/>
      <c r="L161" s="626"/>
      <c r="M161" s="622"/>
      <c r="N161" s="622"/>
      <c r="O161" s="622"/>
      <c r="P161" s="622"/>
      <c r="Q161" s="669"/>
      <c r="R161" s="568"/>
      <c r="S161" s="568"/>
      <c r="T161" s="568"/>
      <c r="U161" s="568"/>
      <c r="V161" s="568"/>
      <c r="W161" s="568"/>
      <c r="X161" s="568"/>
      <c r="Y161" s="568"/>
      <c r="Z161" s="568"/>
      <c r="AA161" s="568"/>
      <c r="AB161" s="568"/>
      <c r="AC161" s="568"/>
      <c r="AD161" s="568"/>
      <c r="AE161" s="568"/>
      <c r="AF161" s="568"/>
      <c r="AG161" s="568"/>
      <c r="AH161" s="568"/>
      <c r="AI161" s="568"/>
      <c r="AJ161" s="568"/>
      <c r="AK161" s="568"/>
      <c r="AL161" s="568"/>
      <c r="AM161" s="568"/>
      <c r="AN161" s="568"/>
      <c r="AO161" s="568"/>
      <c r="AP161" s="568"/>
      <c r="AQ161" s="568"/>
      <c r="AR161" s="568"/>
      <c r="AS161" s="568"/>
      <c r="AT161" s="568"/>
      <c r="AU161" s="568"/>
      <c r="AV161" s="568"/>
      <c r="AW161" s="568"/>
      <c r="AX161" s="568"/>
      <c r="AY161" s="568"/>
      <c r="AZ161" s="568"/>
      <c r="BA161" s="568"/>
      <c r="BB161" s="568"/>
      <c r="BC161" s="568"/>
      <c r="BD161" s="568"/>
      <c r="BE161" s="568"/>
      <c r="BF161" s="568"/>
      <c r="BG161" s="568"/>
      <c r="BH161" s="568"/>
      <c r="BI161" s="568"/>
      <c r="BJ161" s="568"/>
      <c r="BK161" s="568"/>
      <c r="BL161" s="568"/>
      <c r="BM161" s="568"/>
      <c r="BN161" s="568"/>
      <c r="BO161" s="568"/>
      <c r="BP161" s="568"/>
      <c r="BQ161" s="568"/>
      <c r="BR161" s="568"/>
      <c r="BS161" s="568"/>
      <c r="BT161" s="568"/>
      <c r="BU161" s="568"/>
      <c r="BV161" s="568"/>
      <c r="BW161" s="568"/>
      <c r="BX161" s="568"/>
      <c r="BY161" s="568"/>
      <c r="BZ161" s="568"/>
      <c r="CA161" s="568"/>
      <c r="CB161" s="568"/>
      <c r="CC161" s="568"/>
      <c r="CD161" s="568"/>
      <c r="CE161" s="568"/>
      <c r="CF161" s="568"/>
      <c r="CG161" s="568"/>
      <c r="CH161" s="568"/>
      <c r="CI161" s="568"/>
      <c r="CJ161" s="568"/>
      <c r="CK161" s="568"/>
      <c r="CL161" s="568"/>
      <c r="CM161" s="568"/>
      <c r="CN161" s="568"/>
      <c r="CO161" s="568"/>
      <c r="CP161" s="568"/>
      <c r="CQ161" s="568"/>
      <c r="CR161" s="568"/>
      <c r="CS161" s="568"/>
      <c r="CT161" s="568"/>
      <c r="CU161" s="568"/>
      <c r="CV161" s="568"/>
      <c r="CW161" s="568"/>
      <c r="CX161" s="568"/>
      <c r="CY161" s="568"/>
      <c r="CZ161" s="568"/>
      <c r="DA161" s="568"/>
      <c r="DB161" s="568"/>
      <c r="DC161" s="568"/>
      <c r="DD161" s="568"/>
      <c r="DE161" s="568"/>
      <c r="DF161" s="568"/>
      <c r="DG161" s="568"/>
      <c r="DH161" s="568"/>
      <c r="DI161" s="568"/>
      <c r="DJ161" s="568"/>
      <c r="DK161" s="568"/>
      <c r="DL161" s="568"/>
      <c r="DM161" s="568"/>
      <c r="DN161" s="568"/>
      <c r="DO161" s="568"/>
      <c r="DP161" s="568"/>
      <c r="DQ161" s="568"/>
      <c r="DR161" s="568"/>
      <c r="DS161" s="568"/>
      <c r="DT161" s="568"/>
      <c r="DU161" s="568"/>
      <c r="DV161" s="568"/>
      <c r="DW161" s="568"/>
      <c r="DX161" s="568"/>
      <c r="DY161" s="568"/>
      <c r="DZ161" s="568"/>
      <c r="EA161" s="568"/>
      <c r="EB161" s="568"/>
      <c r="EC161" s="568"/>
      <c r="ED161" s="568"/>
      <c r="EE161" s="568"/>
      <c r="EF161" s="568"/>
      <c r="EG161" s="568"/>
      <c r="EH161" s="568"/>
      <c r="EI161" s="568"/>
      <c r="EJ161" s="568"/>
      <c r="EK161" s="568"/>
      <c r="EL161" s="568"/>
      <c r="EM161" s="568"/>
      <c r="EN161" s="568"/>
      <c r="EO161" s="568"/>
      <c r="EP161" s="568"/>
      <c r="EQ161" s="568"/>
      <c r="ER161" s="568"/>
      <c r="ES161" s="568"/>
      <c r="ET161" s="568"/>
      <c r="EU161" s="568"/>
      <c r="EV161" s="568"/>
      <c r="EW161" s="568"/>
      <c r="EX161" s="568"/>
      <c r="EY161" s="568"/>
      <c r="EZ161" s="568"/>
      <c r="FA161" s="568"/>
      <c r="FB161" s="568"/>
      <c r="FC161" s="568"/>
      <c r="FD161" s="568"/>
      <c r="FE161" s="568"/>
      <c r="FF161" s="568"/>
      <c r="FG161" s="568"/>
      <c r="FH161" s="568"/>
      <c r="FI161" s="568"/>
      <c r="FJ161" s="568"/>
      <c r="FK161" s="568"/>
      <c r="FL161" s="568"/>
      <c r="FM161" s="568"/>
      <c r="FN161" s="568"/>
      <c r="FO161" s="568"/>
      <c r="FP161" s="568"/>
      <c r="FQ161" s="568"/>
      <c r="FR161" s="568"/>
      <c r="FS161" s="568"/>
      <c r="FT161" s="568"/>
      <c r="FU161" s="568"/>
      <c r="FV161" s="568"/>
      <c r="FW161" s="568"/>
      <c r="FX161" s="568"/>
      <c r="FY161" s="568"/>
      <c r="FZ161" s="568"/>
      <c r="GA161" s="568"/>
      <c r="GB161" s="568"/>
      <c r="GC161" s="568"/>
      <c r="GD161" s="568"/>
      <c r="GE161" s="568"/>
      <c r="GF161" s="568"/>
      <c r="GG161" s="568"/>
      <c r="GH161" s="568"/>
      <c r="GI161" s="568"/>
      <c r="GJ161" s="568"/>
      <c r="GK161" s="568"/>
      <c r="GL161" s="568"/>
      <c r="GM161" s="568"/>
      <c r="GN161" s="568"/>
      <c r="GO161" s="568"/>
      <c r="GP161" s="568"/>
      <c r="GQ161" s="568"/>
      <c r="GR161" s="568"/>
      <c r="GS161" s="568"/>
      <c r="GT161" s="568"/>
      <c r="GU161" s="568"/>
      <c r="GV161" s="568"/>
      <c r="GW161" s="568"/>
      <c r="GX161" s="568"/>
      <c r="GY161" s="568"/>
      <c r="GZ161" s="568"/>
      <c r="HA161" s="568"/>
      <c r="HB161" s="568"/>
      <c r="HC161" s="568"/>
      <c r="HD161" s="568"/>
      <c r="HE161" s="568"/>
      <c r="HF161" s="568"/>
      <c r="HG161" s="568"/>
      <c r="HH161" s="568"/>
      <c r="HI161" s="568"/>
      <c r="HJ161" s="568"/>
      <c r="HK161" s="568"/>
      <c r="HL161" s="568"/>
      <c r="HM161" s="568"/>
      <c r="HN161" s="568"/>
      <c r="HO161" s="568"/>
      <c r="HP161" s="568"/>
      <c r="HQ161" s="568"/>
      <c r="HR161" s="568"/>
      <c r="HS161" s="568"/>
      <c r="HT161" s="568"/>
    </row>
    <row r="162" spans="1:228" s="569" customFormat="1" ht="45" customHeight="1">
      <c r="A162" s="589"/>
      <c r="B162" s="623" t="s">
        <v>1569</v>
      </c>
      <c r="C162" s="622" t="s">
        <v>26</v>
      </c>
      <c r="D162" s="624" t="s">
        <v>1620</v>
      </c>
      <c r="E162" s="625"/>
      <c r="F162" s="649"/>
      <c r="G162" s="622"/>
      <c r="H162" s="656"/>
      <c r="I162" s="653"/>
      <c r="J162" s="622"/>
      <c r="K162" s="626"/>
      <c r="L162" s="626"/>
      <c r="M162" s="622"/>
      <c r="N162" s="622"/>
      <c r="O162" s="622"/>
      <c r="P162" s="622"/>
      <c r="Q162" s="669"/>
      <c r="R162" s="568"/>
      <c r="S162" s="568"/>
      <c r="T162" s="568"/>
      <c r="U162" s="568"/>
      <c r="V162" s="568"/>
      <c r="W162" s="568"/>
      <c r="X162" s="568"/>
      <c r="Y162" s="568"/>
      <c r="Z162" s="568"/>
      <c r="AA162" s="568"/>
      <c r="AB162" s="568"/>
      <c r="AC162" s="568"/>
      <c r="AD162" s="568"/>
      <c r="AE162" s="568"/>
      <c r="AF162" s="568"/>
      <c r="AG162" s="568"/>
      <c r="AH162" s="568"/>
      <c r="AI162" s="568"/>
      <c r="AJ162" s="568"/>
      <c r="AK162" s="568"/>
      <c r="AL162" s="568"/>
      <c r="AM162" s="568"/>
      <c r="AN162" s="568"/>
      <c r="AO162" s="568"/>
      <c r="AP162" s="568"/>
      <c r="AQ162" s="568"/>
      <c r="AR162" s="568"/>
      <c r="AS162" s="568"/>
      <c r="AT162" s="568"/>
      <c r="AU162" s="568"/>
      <c r="AV162" s="568"/>
      <c r="AW162" s="568"/>
      <c r="AX162" s="568"/>
      <c r="AY162" s="568"/>
      <c r="AZ162" s="568"/>
      <c r="BA162" s="568"/>
      <c r="BB162" s="568"/>
      <c r="BC162" s="568"/>
      <c r="BD162" s="568"/>
      <c r="BE162" s="568"/>
      <c r="BF162" s="568"/>
      <c r="BG162" s="568"/>
      <c r="BH162" s="568"/>
      <c r="BI162" s="568"/>
      <c r="BJ162" s="568"/>
      <c r="BK162" s="568"/>
      <c r="BL162" s="568"/>
      <c r="BM162" s="568"/>
      <c r="BN162" s="568"/>
      <c r="BO162" s="568"/>
      <c r="BP162" s="568"/>
      <c r="BQ162" s="568"/>
      <c r="BR162" s="568"/>
      <c r="BS162" s="568"/>
      <c r="BT162" s="568"/>
      <c r="BU162" s="568"/>
      <c r="BV162" s="568"/>
      <c r="BW162" s="568"/>
      <c r="BX162" s="568"/>
      <c r="BY162" s="568"/>
      <c r="BZ162" s="568"/>
      <c r="CA162" s="568"/>
      <c r="CB162" s="568"/>
      <c r="CC162" s="568"/>
      <c r="CD162" s="568"/>
      <c r="CE162" s="568"/>
      <c r="CF162" s="568"/>
      <c r="CG162" s="568"/>
      <c r="CH162" s="568"/>
      <c r="CI162" s="568"/>
      <c r="CJ162" s="568"/>
      <c r="CK162" s="568"/>
      <c r="CL162" s="568"/>
      <c r="CM162" s="568"/>
      <c r="CN162" s="568"/>
      <c r="CO162" s="568"/>
      <c r="CP162" s="568"/>
      <c r="CQ162" s="568"/>
      <c r="CR162" s="568"/>
      <c r="CS162" s="568"/>
      <c r="CT162" s="568"/>
      <c r="CU162" s="568"/>
      <c r="CV162" s="568"/>
      <c r="CW162" s="568"/>
      <c r="CX162" s="568"/>
      <c r="CY162" s="568"/>
      <c r="CZ162" s="568"/>
      <c r="DA162" s="568"/>
      <c r="DB162" s="568"/>
      <c r="DC162" s="568"/>
      <c r="DD162" s="568"/>
      <c r="DE162" s="568"/>
      <c r="DF162" s="568"/>
      <c r="DG162" s="568"/>
      <c r="DH162" s="568"/>
      <c r="DI162" s="568"/>
      <c r="DJ162" s="568"/>
      <c r="DK162" s="568"/>
      <c r="DL162" s="568"/>
      <c r="DM162" s="568"/>
      <c r="DN162" s="568"/>
      <c r="DO162" s="568"/>
      <c r="DP162" s="568"/>
      <c r="DQ162" s="568"/>
      <c r="DR162" s="568"/>
      <c r="DS162" s="568"/>
      <c r="DT162" s="568"/>
      <c r="DU162" s="568"/>
      <c r="DV162" s="568"/>
      <c r="DW162" s="568"/>
      <c r="DX162" s="568"/>
      <c r="DY162" s="568"/>
      <c r="DZ162" s="568"/>
      <c r="EA162" s="568"/>
      <c r="EB162" s="568"/>
      <c r="EC162" s="568"/>
      <c r="ED162" s="568"/>
      <c r="EE162" s="568"/>
      <c r="EF162" s="568"/>
      <c r="EG162" s="568"/>
      <c r="EH162" s="568"/>
      <c r="EI162" s="568"/>
      <c r="EJ162" s="568"/>
      <c r="EK162" s="568"/>
      <c r="EL162" s="568"/>
      <c r="EM162" s="568"/>
      <c r="EN162" s="568"/>
      <c r="EO162" s="568"/>
      <c r="EP162" s="568"/>
      <c r="EQ162" s="568"/>
      <c r="ER162" s="568"/>
      <c r="ES162" s="568"/>
      <c r="ET162" s="568"/>
      <c r="EU162" s="568"/>
      <c r="EV162" s="568"/>
      <c r="EW162" s="568"/>
      <c r="EX162" s="568"/>
      <c r="EY162" s="568"/>
      <c r="EZ162" s="568"/>
      <c r="FA162" s="568"/>
      <c r="FB162" s="568"/>
      <c r="FC162" s="568"/>
      <c r="FD162" s="568"/>
      <c r="FE162" s="568"/>
      <c r="FF162" s="568"/>
      <c r="FG162" s="568"/>
      <c r="FH162" s="568"/>
      <c r="FI162" s="568"/>
      <c r="FJ162" s="568"/>
      <c r="FK162" s="568"/>
      <c r="FL162" s="568"/>
      <c r="FM162" s="568"/>
      <c r="FN162" s="568"/>
      <c r="FO162" s="568"/>
      <c r="FP162" s="568"/>
      <c r="FQ162" s="568"/>
      <c r="FR162" s="568"/>
      <c r="FS162" s="568"/>
      <c r="FT162" s="568"/>
      <c r="FU162" s="568"/>
      <c r="FV162" s="568"/>
      <c r="FW162" s="568"/>
      <c r="FX162" s="568"/>
      <c r="FY162" s="568"/>
      <c r="FZ162" s="568"/>
      <c r="GA162" s="568"/>
      <c r="GB162" s="568"/>
      <c r="GC162" s="568"/>
      <c r="GD162" s="568"/>
      <c r="GE162" s="568"/>
      <c r="GF162" s="568"/>
      <c r="GG162" s="568"/>
      <c r="GH162" s="568"/>
      <c r="GI162" s="568"/>
      <c r="GJ162" s="568"/>
      <c r="GK162" s="568"/>
      <c r="GL162" s="568"/>
      <c r="GM162" s="568"/>
      <c r="GN162" s="568"/>
      <c r="GO162" s="568"/>
      <c r="GP162" s="568"/>
      <c r="GQ162" s="568"/>
      <c r="GR162" s="568"/>
      <c r="GS162" s="568"/>
      <c r="GT162" s="568"/>
      <c r="GU162" s="568"/>
      <c r="GV162" s="568"/>
      <c r="GW162" s="568"/>
      <c r="GX162" s="568"/>
      <c r="GY162" s="568"/>
      <c r="GZ162" s="568"/>
      <c r="HA162" s="568"/>
      <c r="HB162" s="568"/>
      <c r="HC162" s="568"/>
      <c r="HD162" s="568"/>
      <c r="HE162" s="568"/>
      <c r="HF162" s="568"/>
      <c r="HG162" s="568"/>
      <c r="HH162" s="568"/>
      <c r="HI162" s="568"/>
      <c r="HJ162" s="568"/>
      <c r="HK162" s="568"/>
      <c r="HL162" s="568"/>
      <c r="HM162" s="568"/>
      <c r="HN162" s="568"/>
      <c r="HO162" s="568"/>
      <c r="HP162" s="568"/>
      <c r="HQ162" s="568"/>
      <c r="HR162" s="568"/>
      <c r="HS162" s="568"/>
      <c r="HT162" s="568"/>
    </row>
    <row r="163" spans="1:228" s="569" customFormat="1" ht="116.45" customHeight="1">
      <c r="A163" s="589">
        <v>7</v>
      </c>
      <c r="B163" s="623">
        <v>145</v>
      </c>
      <c r="C163" s="622" t="s">
        <v>26</v>
      </c>
      <c r="D163" s="624" t="s">
        <v>646</v>
      </c>
      <c r="E163" s="625" t="s">
        <v>1317</v>
      </c>
      <c r="F163" s="622">
        <v>1</v>
      </c>
      <c r="G163" s="622" t="s">
        <v>185</v>
      </c>
      <c r="H163" s="653">
        <f>80290+23000+20000+20000+20000</f>
        <v>163290</v>
      </c>
      <c r="I163" s="653">
        <v>80290</v>
      </c>
      <c r="J163" s="622" t="s">
        <v>5</v>
      </c>
      <c r="K163" s="626">
        <v>46081</v>
      </c>
      <c r="L163" s="626">
        <v>46234</v>
      </c>
      <c r="M163" s="622"/>
      <c r="N163" s="622"/>
      <c r="O163" s="622"/>
      <c r="P163" s="622" t="s">
        <v>1302</v>
      </c>
      <c r="Q163" s="669" t="s">
        <v>1314</v>
      </c>
      <c r="R163" s="568"/>
      <c r="S163" s="568"/>
      <c r="T163" s="568"/>
      <c r="U163" s="568"/>
      <c r="V163" s="568"/>
      <c r="W163" s="568"/>
      <c r="X163" s="568"/>
      <c r="Y163" s="568"/>
      <c r="Z163" s="568"/>
      <c r="AA163" s="568"/>
      <c r="AB163" s="568"/>
      <c r="AC163" s="568"/>
      <c r="AD163" s="568"/>
      <c r="AE163" s="568"/>
      <c r="AF163" s="568"/>
      <c r="AG163" s="568"/>
      <c r="AH163" s="568"/>
      <c r="AI163" s="568"/>
      <c r="AJ163" s="568"/>
      <c r="AK163" s="568"/>
      <c r="AL163" s="568"/>
      <c r="AM163" s="568"/>
      <c r="AN163" s="568"/>
      <c r="AO163" s="568"/>
      <c r="AP163" s="568"/>
      <c r="AQ163" s="568"/>
      <c r="AR163" s="568"/>
      <c r="AS163" s="568"/>
      <c r="AT163" s="568"/>
      <c r="AU163" s="568"/>
      <c r="AV163" s="568"/>
      <c r="AW163" s="568"/>
      <c r="AX163" s="568"/>
      <c r="AY163" s="568"/>
      <c r="AZ163" s="568"/>
      <c r="BA163" s="568"/>
      <c r="BB163" s="568"/>
      <c r="BC163" s="568"/>
      <c r="BD163" s="568"/>
      <c r="BE163" s="568"/>
      <c r="BF163" s="568"/>
      <c r="BG163" s="568"/>
      <c r="BH163" s="568"/>
      <c r="BI163" s="568"/>
      <c r="BJ163" s="568"/>
      <c r="BK163" s="568"/>
      <c r="BL163" s="568"/>
      <c r="BM163" s="568"/>
      <c r="BN163" s="568"/>
      <c r="BO163" s="568"/>
      <c r="BP163" s="568"/>
      <c r="BQ163" s="568"/>
      <c r="BR163" s="568"/>
      <c r="BS163" s="568"/>
      <c r="BT163" s="568"/>
      <c r="BU163" s="568"/>
      <c r="BV163" s="568"/>
      <c r="BW163" s="568"/>
      <c r="BX163" s="568"/>
      <c r="BY163" s="568"/>
      <c r="BZ163" s="568"/>
      <c r="CA163" s="568"/>
      <c r="CB163" s="568"/>
      <c r="CC163" s="568"/>
      <c r="CD163" s="568"/>
      <c r="CE163" s="568"/>
      <c r="CF163" s="568"/>
      <c r="CG163" s="568"/>
      <c r="CH163" s="568"/>
      <c r="CI163" s="568"/>
      <c r="CJ163" s="568"/>
      <c r="CK163" s="568"/>
      <c r="CL163" s="568"/>
      <c r="CM163" s="568"/>
      <c r="CN163" s="568"/>
      <c r="CO163" s="568"/>
      <c r="CP163" s="568"/>
      <c r="CQ163" s="568"/>
      <c r="CR163" s="568"/>
      <c r="CS163" s="568"/>
      <c r="CT163" s="568"/>
      <c r="CU163" s="568"/>
      <c r="CV163" s="568"/>
      <c r="CW163" s="568"/>
      <c r="CX163" s="568"/>
      <c r="CY163" s="568"/>
      <c r="CZ163" s="568"/>
      <c r="DA163" s="568"/>
      <c r="DB163" s="568"/>
      <c r="DC163" s="568"/>
      <c r="DD163" s="568"/>
      <c r="DE163" s="568"/>
      <c r="DF163" s="568"/>
      <c r="DG163" s="568"/>
      <c r="DH163" s="568"/>
      <c r="DI163" s="568"/>
      <c r="DJ163" s="568"/>
      <c r="DK163" s="568"/>
      <c r="DL163" s="568"/>
      <c r="DM163" s="568"/>
      <c r="DN163" s="568"/>
      <c r="DO163" s="568"/>
      <c r="DP163" s="568"/>
      <c r="DQ163" s="568"/>
      <c r="DR163" s="568"/>
      <c r="DS163" s="568"/>
      <c r="DT163" s="568"/>
      <c r="DU163" s="568"/>
      <c r="DV163" s="568"/>
      <c r="DW163" s="568"/>
      <c r="DX163" s="568"/>
      <c r="DY163" s="568"/>
      <c r="DZ163" s="568"/>
      <c r="EA163" s="568"/>
      <c r="EB163" s="568"/>
      <c r="EC163" s="568"/>
      <c r="ED163" s="568"/>
      <c r="EE163" s="568"/>
      <c r="EF163" s="568"/>
      <c r="EG163" s="568"/>
      <c r="EH163" s="568"/>
      <c r="EI163" s="568"/>
      <c r="EJ163" s="568"/>
      <c r="EK163" s="568"/>
      <c r="EL163" s="568"/>
      <c r="EM163" s="568"/>
      <c r="EN163" s="568"/>
      <c r="EO163" s="568"/>
      <c r="EP163" s="568"/>
      <c r="EQ163" s="568"/>
      <c r="ER163" s="568"/>
      <c r="ES163" s="568"/>
      <c r="ET163" s="568"/>
      <c r="EU163" s="568"/>
      <c r="EV163" s="568"/>
      <c r="EW163" s="568"/>
      <c r="EX163" s="568"/>
      <c r="EY163" s="568"/>
      <c r="EZ163" s="568"/>
      <c r="FA163" s="568"/>
      <c r="FB163" s="568"/>
      <c r="FC163" s="568"/>
      <c r="FD163" s="568"/>
      <c r="FE163" s="568"/>
      <c r="FF163" s="568"/>
      <c r="FG163" s="568"/>
      <c r="FH163" s="568"/>
      <c r="FI163" s="568"/>
      <c r="FJ163" s="568"/>
      <c r="FK163" s="568"/>
      <c r="FL163" s="568"/>
      <c r="FM163" s="568"/>
      <c r="FN163" s="568"/>
      <c r="FO163" s="568"/>
      <c r="FP163" s="568"/>
      <c r="FQ163" s="568"/>
      <c r="FR163" s="568"/>
      <c r="FS163" s="568"/>
      <c r="FT163" s="568"/>
      <c r="FU163" s="568"/>
      <c r="FV163" s="568"/>
      <c r="FW163" s="568"/>
      <c r="FX163" s="568"/>
      <c r="FY163" s="568"/>
      <c r="FZ163" s="568"/>
      <c r="GA163" s="568"/>
      <c r="GB163" s="568"/>
      <c r="GC163" s="568"/>
      <c r="GD163" s="568"/>
      <c r="GE163" s="568"/>
      <c r="GF163" s="568"/>
      <c r="GG163" s="568"/>
      <c r="GH163" s="568"/>
      <c r="GI163" s="568"/>
      <c r="GJ163" s="568"/>
      <c r="GK163" s="568"/>
      <c r="GL163" s="568"/>
      <c r="GM163" s="568"/>
      <c r="GN163" s="568"/>
      <c r="GO163" s="568"/>
      <c r="GP163" s="568"/>
      <c r="GQ163" s="568"/>
      <c r="GR163" s="568"/>
      <c r="GS163" s="568"/>
      <c r="GT163" s="568"/>
      <c r="GU163" s="568"/>
      <c r="GV163" s="568"/>
      <c r="GW163" s="568"/>
      <c r="GX163" s="568"/>
      <c r="GY163" s="568"/>
      <c r="GZ163" s="568"/>
      <c r="HA163" s="568"/>
      <c r="HB163" s="568"/>
      <c r="HC163" s="568"/>
      <c r="HD163" s="568"/>
      <c r="HE163" s="568"/>
      <c r="HF163" s="568"/>
      <c r="HG163" s="568"/>
      <c r="HH163" s="568"/>
      <c r="HI163" s="568"/>
      <c r="HJ163" s="568"/>
      <c r="HK163" s="568"/>
      <c r="HL163" s="568"/>
      <c r="HM163" s="568"/>
      <c r="HN163" s="568"/>
      <c r="HO163" s="568"/>
      <c r="HP163" s="568"/>
      <c r="HQ163" s="568"/>
      <c r="HR163" s="568"/>
      <c r="HS163" s="568"/>
      <c r="HT163" s="568"/>
    </row>
    <row r="164" spans="1:228" s="569" customFormat="1" ht="45" customHeight="1">
      <c r="A164" s="589" t="s">
        <v>647</v>
      </c>
      <c r="B164" s="623" t="s">
        <v>1481</v>
      </c>
      <c r="C164" s="622" t="s">
        <v>26</v>
      </c>
      <c r="D164" s="624" t="s">
        <v>648</v>
      </c>
      <c r="E164" s="625"/>
      <c r="F164" s="622"/>
      <c r="G164" s="622"/>
      <c r="H164" s="653"/>
      <c r="I164" s="653"/>
      <c r="J164" s="622"/>
      <c r="K164" s="626"/>
      <c r="L164" s="626"/>
      <c r="M164" s="622"/>
      <c r="N164" s="622"/>
      <c r="O164" s="622"/>
      <c r="P164" s="622"/>
      <c r="Q164" s="669"/>
      <c r="R164" s="568"/>
      <c r="S164" s="568"/>
      <c r="T164" s="568"/>
      <c r="U164" s="568"/>
      <c r="V164" s="568"/>
      <c r="W164" s="568"/>
      <c r="X164" s="568"/>
      <c r="Y164" s="568"/>
      <c r="Z164" s="568"/>
      <c r="AA164" s="568"/>
      <c r="AB164" s="568"/>
      <c r="AC164" s="568"/>
      <c r="AD164" s="568"/>
      <c r="AE164" s="568"/>
      <c r="AF164" s="568"/>
      <c r="AG164" s="568"/>
      <c r="AH164" s="568"/>
      <c r="AI164" s="568"/>
      <c r="AJ164" s="568"/>
      <c r="AK164" s="568"/>
      <c r="AL164" s="568"/>
      <c r="AM164" s="568"/>
      <c r="AN164" s="568"/>
      <c r="AO164" s="568"/>
      <c r="AP164" s="568"/>
      <c r="AQ164" s="568"/>
      <c r="AR164" s="568"/>
      <c r="AS164" s="568"/>
      <c r="AT164" s="568"/>
      <c r="AU164" s="568"/>
      <c r="AV164" s="568"/>
      <c r="AW164" s="568"/>
      <c r="AX164" s="568"/>
      <c r="AY164" s="568"/>
      <c r="AZ164" s="568"/>
      <c r="BA164" s="568"/>
      <c r="BB164" s="568"/>
      <c r="BC164" s="568"/>
      <c r="BD164" s="568"/>
      <c r="BE164" s="568"/>
      <c r="BF164" s="568"/>
      <c r="BG164" s="568"/>
      <c r="BH164" s="568"/>
      <c r="BI164" s="568"/>
      <c r="BJ164" s="568"/>
      <c r="BK164" s="568"/>
      <c r="BL164" s="568"/>
      <c r="BM164" s="568"/>
      <c r="BN164" s="568"/>
      <c r="BO164" s="568"/>
      <c r="BP164" s="568"/>
      <c r="BQ164" s="568"/>
      <c r="BR164" s="568"/>
      <c r="BS164" s="568"/>
      <c r="BT164" s="568"/>
      <c r="BU164" s="568"/>
      <c r="BV164" s="568"/>
      <c r="BW164" s="568"/>
      <c r="BX164" s="568"/>
      <c r="BY164" s="568"/>
      <c r="BZ164" s="568"/>
      <c r="CA164" s="568"/>
      <c r="CB164" s="568"/>
      <c r="CC164" s="568"/>
      <c r="CD164" s="568"/>
      <c r="CE164" s="568"/>
      <c r="CF164" s="568"/>
      <c r="CG164" s="568"/>
      <c r="CH164" s="568"/>
      <c r="CI164" s="568"/>
      <c r="CJ164" s="568"/>
      <c r="CK164" s="568"/>
      <c r="CL164" s="568"/>
      <c r="CM164" s="568"/>
      <c r="CN164" s="568"/>
      <c r="CO164" s="568"/>
      <c r="CP164" s="568"/>
      <c r="CQ164" s="568"/>
      <c r="CR164" s="568"/>
      <c r="CS164" s="568"/>
      <c r="CT164" s="568"/>
      <c r="CU164" s="568"/>
      <c r="CV164" s="568"/>
      <c r="CW164" s="568"/>
      <c r="CX164" s="568"/>
      <c r="CY164" s="568"/>
      <c r="CZ164" s="568"/>
      <c r="DA164" s="568"/>
      <c r="DB164" s="568"/>
      <c r="DC164" s="568"/>
      <c r="DD164" s="568"/>
      <c r="DE164" s="568"/>
      <c r="DF164" s="568"/>
      <c r="DG164" s="568"/>
      <c r="DH164" s="568"/>
      <c r="DI164" s="568"/>
      <c r="DJ164" s="568"/>
      <c r="DK164" s="568"/>
      <c r="DL164" s="568"/>
      <c r="DM164" s="568"/>
      <c r="DN164" s="568"/>
      <c r="DO164" s="568"/>
      <c r="DP164" s="568"/>
      <c r="DQ164" s="568"/>
      <c r="DR164" s="568"/>
      <c r="DS164" s="568"/>
      <c r="DT164" s="568"/>
      <c r="DU164" s="568"/>
      <c r="DV164" s="568"/>
      <c r="DW164" s="568"/>
      <c r="DX164" s="568"/>
      <c r="DY164" s="568"/>
      <c r="DZ164" s="568"/>
      <c r="EA164" s="568"/>
      <c r="EB164" s="568"/>
      <c r="EC164" s="568"/>
      <c r="ED164" s="568"/>
      <c r="EE164" s="568"/>
      <c r="EF164" s="568"/>
      <c r="EG164" s="568"/>
      <c r="EH164" s="568"/>
      <c r="EI164" s="568"/>
      <c r="EJ164" s="568"/>
      <c r="EK164" s="568"/>
      <c r="EL164" s="568"/>
      <c r="EM164" s="568"/>
      <c r="EN164" s="568"/>
      <c r="EO164" s="568"/>
      <c r="EP164" s="568"/>
      <c r="EQ164" s="568"/>
      <c r="ER164" s="568"/>
      <c r="ES164" s="568"/>
      <c r="ET164" s="568"/>
      <c r="EU164" s="568"/>
      <c r="EV164" s="568"/>
      <c r="EW164" s="568"/>
      <c r="EX164" s="568"/>
      <c r="EY164" s="568"/>
      <c r="EZ164" s="568"/>
      <c r="FA164" s="568"/>
      <c r="FB164" s="568"/>
      <c r="FC164" s="568"/>
      <c r="FD164" s="568"/>
      <c r="FE164" s="568"/>
      <c r="FF164" s="568"/>
      <c r="FG164" s="568"/>
      <c r="FH164" s="568"/>
      <c r="FI164" s="568"/>
      <c r="FJ164" s="568"/>
      <c r="FK164" s="568"/>
      <c r="FL164" s="568"/>
      <c r="FM164" s="568"/>
      <c r="FN164" s="568"/>
      <c r="FO164" s="568"/>
      <c r="FP164" s="568"/>
      <c r="FQ164" s="568"/>
      <c r="FR164" s="568"/>
      <c r="FS164" s="568"/>
      <c r="FT164" s="568"/>
      <c r="FU164" s="568"/>
      <c r="FV164" s="568"/>
      <c r="FW164" s="568"/>
      <c r="FX164" s="568"/>
      <c r="FY164" s="568"/>
      <c r="FZ164" s="568"/>
      <c r="GA164" s="568"/>
      <c r="GB164" s="568"/>
      <c r="GC164" s="568"/>
      <c r="GD164" s="568"/>
      <c r="GE164" s="568"/>
      <c r="GF164" s="568"/>
      <c r="GG164" s="568"/>
      <c r="GH164" s="568"/>
      <c r="GI164" s="568"/>
      <c r="GJ164" s="568"/>
      <c r="GK164" s="568"/>
      <c r="GL164" s="568"/>
      <c r="GM164" s="568"/>
      <c r="GN164" s="568"/>
      <c r="GO164" s="568"/>
      <c r="GP164" s="568"/>
      <c r="GQ164" s="568"/>
      <c r="GR164" s="568"/>
      <c r="GS164" s="568"/>
      <c r="GT164" s="568"/>
      <c r="GU164" s="568"/>
      <c r="GV164" s="568"/>
      <c r="GW164" s="568"/>
      <c r="GX164" s="568"/>
      <c r="GY164" s="568"/>
      <c r="GZ164" s="568"/>
      <c r="HA164" s="568"/>
      <c r="HB164" s="568"/>
      <c r="HC164" s="568"/>
      <c r="HD164" s="568"/>
      <c r="HE164" s="568"/>
      <c r="HF164" s="568"/>
      <c r="HG164" s="568"/>
      <c r="HH164" s="568"/>
      <c r="HI164" s="568"/>
      <c r="HJ164" s="568"/>
      <c r="HK164" s="568"/>
      <c r="HL164" s="568"/>
      <c r="HM164" s="568"/>
      <c r="HN164" s="568"/>
      <c r="HO164" s="568"/>
      <c r="HP164" s="568"/>
      <c r="HQ164" s="568"/>
      <c r="HR164" s="568"/>
      <c r="HS164" s="568"/>
      <c r="HT164" s="568"/>
    </row>
    <row r="165" spans="1:228" s="569" customFormat="1" ht="45" customHeight="1">
      <c r="A165" s="589" t="s">
        <v>649</v>
      </c>
      <c r="B165" s="623" t="s">
        <v>1482</v>
      </c>
      <c r="C165" s="622" t="s">
        <v>26</v>
      </c>
      <c r="D165" s="624" t="s">
        <v>650</v>
      </c>
      <c r="E165" s="625"/>
      <c r="F165" s="622"/>
      <c r="G165" s="622"/>
      <c r="H165" s="653"/>
      <c r="I165" s="653"/>
      <c r="J165" s="622"/>
      <c r="K165" s="626"/>
      <c r="L165" s="626"/>
      <c r="M165" s="622"/>
      <c r="N165" s="622"/>
      <c r="O165" s="622"/>
      <c r="P165" s="622"/>
      <c r="Q165" s="669"/>
      <c r="R165" s="568"/>
      <c r="S165" s="568"/>
      <c r="T165" s="568"/>
      <c r="U165" s="568"/>
      <c r="V165" s="568"/>
      <c r="W165" s="568"/>
      <c r="X165" s="568"/>
      <c r="Y165" s="568"/>
      <c r="Z165" s="568"/>
      <c r="AA165" s="568"/>
      <c r="AB165" s="568"/>
      <c r="AC165" s="568"/>
      <c r="AD165" s="568"/>
      <c r="AE165" s="568"/>
      <c r="AF165" s="568"/>
      <c r="AG165" s="568"/>
      <c r="AH165" s="568"/>
      <c r="AI165" s="568"/>
      <c r="AJ165" s="568"/>
      <c r="AK165" s="568"/>
      <c r="AL165" s="568"/>
      <c r="AM165" s="568"/>
      <c r="AN165" s="568"/>
      <c r="AO165" s="568"/>
      <c r="AP165" s="568"/>
      <c r="AQ165" s="568"/>
      <c r="AR165" s="568"/>
      <c r="AS165" s="568"/>
      <c r="AT165" s="568"/>
      <c r="AU165" s="568"/>
      <c r="AV165" s="568"/>
      <c r="AW165" s="568"/>
      <c r="AX165" s="568"/>
      <c r="AY165" s="568"/>
      <c r="AZ165" s="568"/>
      <c r="BA165" s="568"/>
      <c r="BB165" s="568"/>
      <c r="BC165" s="568"/>
      <c r="BD165" s="568"/>
      <c r="BE165" s="568"/>
      <c r="BF165" s="568"/>
      <c r="BG165" s="568"/>
      <c r="BH165" s="568"/>
      <c r="BI165" s="568"/>
      <c r="BJ165" s="568"/>
      <c r="BK165" s="568"/>
      <c r="BL165" s="568"/>
      <c r="BM165" s="568"/>
      <c r="BN165" s="568"/>
      <c r="BO165" s="568"/>
      <c r="BP165" s="568"/>
      <c r="BQ165" s="568"/>
      <c r="BR165" s="568"/>
      <c r="BS165" s="568"/>
      <c r="BT165" s="568"/>
      <c r="BU165" s="568"/>
      <c r="BV165" s="568"/>
      <c r="BW165" s="568"/>
      <c r="BX165" s="568"/>
      <c r="BY165" s="568"/>
      <c r="BZ165" s="568"/>
      <c r="CA165" s="568"/>
      <c r="CB165" s="568"/>
      <c r="CC165" s="568"/>
      <c r="CD165" s="568"/>
      <c r="CE165" s="568"/>
      <c r="CF165" s="568"/>
      <c r="CG165" s="568"/>
      <c r="CH165" s="568"/>
      <c r="CI165" s="568"/>
      <c r="CJ165" s="568"/>
      <c r="CK165" s="568"/>
      <c r="CL165" s="568"/>
      <c r="CM165" s="568"/>
      <c r="CN165" s="568"/>
      <c r="CO165" s="568"/>
      <c r="CP165" s="568"/>
      <c r="CQ165" s="568"/>
      <c r="CR165" s="568"/>
      <c r="CS165" s="568"/>
      <c r="CT165" s="568"/>
      <c r="CU165" s="568"/>
      <c r="CV165" s="568"/>
      <c r="CW165" s="568"/>
      <c r="CX165" s="568"/>
      <c r="CY165" s="568"/>
      <c r="CZ165" s="568"/>
      <c r="DA165" s="568"/>
      <c r="DB165" s="568"/>
      <c r="DC165" s="568"/>
      <c r="DD165" s="568"/>
      <c r="DE165" s="568"/>
      <c r="DF165" s="568"/>
      <c r="DG165" s="568"/>
      <c r="DH165" s="568"/>
      <c r="DI165" s="568"/>
      <c r="DJ165" s="568"/>
      <c r="DK165" s="568"/>
      <c r="DL165" s="568"/>
      <c r="DM165" s="568"/>
      <c r="DN165" s="568"/>
      <c r="DO165" s="568"/>
      <c r="DP165" s="568"/>
      <c r="DQ165" s="568"/>
      <c r="DR165" s="568"/>
      <c r="DS165" s="568"/>
      <c r="DT165" s="568"/>
      <c r="DU165" s="568"/>
      <c r="DV165" s="568"/>
      <c r="DW165" s="568"/>
      <c r="DX165" s="568"/>
      <c r="DY165" s="568"/>
      <c r="DZ165" s="568"/>
      <c r="EA165" s="568"/>
      <c r="EB165" s="568"/>
      <c r="EC165" s="568"/>
      <c r="ED165" s="568"/>
      <c r="EE165" s="568"/>
      <c r="EF165" s="568"/>
      <c r="EG165" s="568"/>
      <c r="EH165" s="568"/>
      <c r="EI165" s="568"/>
      <c r="EJ165" s="568"/>
      <c r="EK165" s="568"/>
      <c r="EL165" s="568"/>
      <c r="EM165" s="568"/>
      <c r="EN165" s="568"/>
      <c r="EO165" s="568"/>
      <c r="EP165" s="568"/>
      <c r="EQ165" s="568"/>
      <c r="ER165" s="568"/>
      <c r="ES165" s="568"/>
      <c r="ET165" s="568"/>
      <c r="EU165" s="568"/>
      <c r="EV165" s="568"/>
      <c r="EW165" s="568"/>
      <c r="EX165" s="568"/>
      <c r="EY165" s="568"/>
      <c r="EZ165" s="568"/>
      <c r="FA165" s="568"/>
      <c r="FB165" s="568"/>
      <c r="FC165" s="568"/>
      <c r="FD165" s="568"/>
      <c r="FE165" s="568"/>
      <c r="FF165" s="568"/>
      <c r="FG165" s="568"/>
      <c r="FH165" s="568"/>
      <c r="FI165" s="568"/>
      <c r="FJ165" s="568"/>
      <c r="FK165" s="568"/>
      <c r="FL165" s="568"/>
      <c r="FM165" s="568"/>
      <c r="FN165" s="568"/>
      <c r="FO165" s="568"/>
      <c r="FP165" s="568"/>
      <c r="FQ165" s="568"/>
      <c r="FR165" s="568"/>
      <c r="FS165" s="568"/>
      <c r="FT165" s="568"/>
      <c r="FU165" s="568"/>
      <c r="FV165" s="568"/>
      <c r="FW165" s="568"/>
      <c r="FX165" s="568"/>
      <c r="FY165" s="568"/>
      <c r="FZ165" s="568"/>
      <c r="GA165" s="568"/>
      <c r="GB165" s="568"/>
      <c r="GC165" s="568"/>
      <c r="GD165" s="568"/>
      <c r="GE165" s="568"/>
      <c r="GF165" s="568"/>
      <c r="GG165" s="568"/>
      <c r="GH165" s="568"/>
      <c r="GI165" s="568"/>
      <c r="GJ165" s="568"/>
      <c r="GK165" s="568"/>
      <c r="GL165" s="568"/>
      <c r="GM165" s="568"/>
      <c r="GN165" s="568"/>
      <c r="GO165" s="568"/>
      <c r="GP165" s="568"/>
      <c r="GQ165" s="568"/>
      <c r="GR165" s="568"/>
      <c r="GS165" s="568"/>
      <c r="GT165" s="568"/>
      <c r="GU165" s="568"/>
      <c r="GV165" s="568"/>
      <c r="GW165" s="568"/>
      <c r="GX165" s="568"/>
      <c r="GY165" s="568"/>
      <c r="GZ165" s="568"/>
      <c r="HA165" s="568"/>
      <c r="HB165" s="568"/>
      <c r="HC165" s="568"/>
      <c r="HD165" s="568"/>
      <c r="HE165" s="568"/>
      <c r="HF165" s="568"/>
      <c r="HG165" s="568"/>
      <c r="HH165" s="568"/>
      <c r="HI165" s="568"/>
      <c r="HJ165" s="568"/>
      <c r="HK165" s="568"/>
      <c r="HL165" s="568"/>
      <c r="HM165" s="568"/>
      <c r="HN165" s="568"/>
      <c r="HO165" s="568"/>
      <c r="HP165" s="568"/>
      <c r="HQ165" s="568"/>
      <c r="HR165" s="568"/>
      <c r="HS165" s="568"/>
      <c r="HT165" s="568"/>
    </row>
    <row r="166" spans="1:228" s="569" customFormat="1" ht="45" customHeight="1">
      <c r="A166" s="589" t="s">
        <v>651</v>
      </c>
      <c r="B166" s="623" t="s">
        <v>1483</v>
      </c>
      <c r="C166" s="622" t="s">
        <v>26</v>
      </c>
      <c r="D166" s="624" t="s">
        <v>652</v>
      </c>
      <c r="E166" s="625"/>
      <c r="F166" s="622"/>
      <c r="G166" s="622"/>
      <c r="H166" s="653"/>
      <c r="I166" s="653"/>
      <c r="J166" s="622"/>
      <c r="K166" s="626"/>
      <c r="L166" s="626"/>
      <c r="M166" s="622"/>
      <c r="N166" s="622"/>
      <c r="O166" s="622"/>
      <c r="P166" s="622"/>
      <c r="Q166" s="669"/>
      <c r="R166" s="568"/>
      <c r="S166" s="568"/>
      <c r="T166" s="568"/>
      <c r="U166" s="568"/>
      <c r="V166" s="568"/>
      <c r="W166" s="568"/>
      <c r="X166" s="568"/>
      <c r="Y166" s="568"/>
      <c r="Z166" s="568"/>
      <c r="AA166" s="568"/>
      <c r="AB166" s="568"/>
      <c r="AC166" s="568"/>
      <c r="AD166" s="568"/>
      <c r="AE166" s="568"/>
      <c r="AF166" s="568"/>
      <c r="AG166" s="568"/>
      <c r="AH166" s="568"/>
      <c r="AI166" s="568"/>
      <c r="AJ166" s="568"/>
      <c r="AK166" s="568"/>
      <c r="AL166" s="568"/>
      <c r="AM166" s="568"/>
      <c r="AN166" s="568"/>
      <c r="AO166" s="568"/>
      <c r="AP166" s="568"/>
      <c r="AQ166" s="568"/>
      <c r="AR166" s="568"/>
      <c r="AS166" s="568"/>
      <c r="AT166" s="568"/>
      <c r="AU166" s="568"/>
      <c r="AV166" s="568"/>
      <c r="AW166" s="568"/>
      <c r="AX166" s="568"/>
      <c r="AY166" s="568"/>
      <c r="AZ166" s="568"/>
      <c r="BA166" s="568"/>
      <c r="BB166" s="568"/>
      <c r="BC166" s="568"/>
      <c r="BD166" s="568"/>
      <c r="BE166" s="568"/>
      <c r="BF166" s="568"/>
      <c r="BG166" s="568"/>
      <c r="BH166" s="568"/>
      <c r="BI166" s="568"/>
      <c r="BJ166" s="568"/>
      <c r="BK166" s="568"/>
      <c r="BL166" s="568"/>
      <c r="BM166" s="568"/>
      <c r="BN166" s="568"/>
      <c r="BO166" s="568"/>
      <c r="BP166" s="568"/>
      <c r="BQ166" s="568"/>
      <c r="BR166" s="568"/>
      <c r="BS166" s="568"/>
      <c r="BT166" s="568"/>
      <c r="BU166" s="568"/>
      <c r="BV166" s="568"/>
      <c r="BW166" s="568"/>
      <c r="BX166" s="568"/>
      <c r="BY166" s="568"/>
      <c r="BZ166" s="568"/>
      <c r="CA166" s="568"/>
      <c r="CB166" s="568"/>
      <c r="CC166" s="568"/>
      <c r="CD166" s="568"/>
      <c r="CE166" s="568"/>
      <c r="CF166" s="568"/>
      <c r="CG166" s="568"/>
      <c r="CH166" s="568"/>
      <c r="CI166" s="568"/>
      <c r="CJ166" s="568"/>
      <c r="CK166" s="568"/>
      <c r="CL166" s="568"/>
      <c r="CM166" s="568"/>
      <c r="CN166" s="568"/>
      <c r="CO166" s="568"/>
      <c r="CP166" s="568"/>
      <c r="CQ166" s="568"/>
      <c r="CR166" s="568"/>
      <c r="CS166" s="568"/>
      <c r="CT166" s="568"/>
      <c r="CU166" s="568"/>
      <c r="CV166" s="568"/>
      <c r="CW166" s="568"/>
      <c r="CX166" s="568"/>
      <c r="CY166" s="568"/>
      <c r="CZ166" s="568"/>
      <c r="DA166" s="568"/>
      <c r="DB166" s="568"/>
      <c r="DC166" s="568"/>
      <c r="DD166" s="568"/>
      <c r="DE166" s="568"/>
      <c r="DF166" s="568"/>
      <c r="DG166" s="568"/>
      <c r="DH166" s="568"/>
      <c r="DI166" s="568"/>
      <c r="DJ166" s="568"/>
      <c r="DK166" s="568"/>
      <c r="DL166" s="568"/>
      <c r="DM166" s="568"/>
      <c r="DN166" s="568"/>
      <c r="DO166" s="568"/>
      <c r="DP166" s="568"/>
      <c r="DQ166" s="568"/>
      <c r="DR166" s="568"/>
      <c r="DS166" s="568"/>
      <c r="DT166" s="568"/>
      <c r="DU166" s="568"/>
      <c r="DV166" s="568"/>
      <c r="DW166" s="568"/>
      <c r="DX166" s="568"/>
      <c r="DY166" s="568"/>
      <c r="DZ166" s="568"/>
      <c r="EA166" s="568"/>
      <c r="EB166" s="568"/>
      <c r="EC166" s="568"/>
      <c r="ED166" s="568"/>
      <c r="EE166" s="568"/>
      <c r="EF166" s="568"/>
      <c r="EG166" s="568"/>
      <c r="EH166" s="568"/>
      <c r="EI166" s="568"/>
      <c r="EJ166" s="568"/>
      <c r="EK166" s="568"/>
      <c r="EL166" s="568"/>
      <c r="EM166" s="568"/>
      <c r="EN166" s="568"/>
      <c r="EO166" s="568"/>
      <c r="EP166" s="568"/>
      <c r="EQ166" s="568"/>
      <c r="ER166" s="568"/>
      <c r="ES166" s="568"/>
      <c r="ET166" s="568"/>
      <c r="EU166" s="568"/>
      <c r="EV166" s="568"/>
      <c r="EW166" s="568"/>
      <c r="EX166" s="568"/>
      <c r="EY166" s="568"/>
      <c r="EZ166" s="568"/>
      <c r="FA166" s="568"/>
      <c r="FB166" s="568"/>
      <c r="FC166" s="568"/>
      <c r="FD166" s="568"/>
      <c r="FE166" s="568"/>
      <c r="FF166" s="568"/>
      <c r="FG166" s="568"/>
      <c r="FH166" s="568"/>
      <c r="FI166" s="568"/>
      <c r="FJ166" s="568"/>
      <c r="FK166" s="568"/>
      <c r="FL166" s="568"/>
      <c r="FM166" s="568"/>
      <c r="FN166" s="568"/>
      <c r="FO166" s="568"/>
      <c r="FP166" s="568"/>
      <c r="FQ166" s="568"/>
      <c r="FR166" s="568"/>
      <c r="FS166" s="568"/>
      <c r="FT166" s="568"/>
      <c r="FU166" s="568"/>
      <c r="FV166" s="568"/>
      <c r="FW166" s="568"/>
      <c r="FX166" s="568"/>
      <c r="FY166" s="568"/>
      <c r="FZ166" s="568"/>
      <c r="GA166" s="568"/>
      <c r="GB166" s="568"/>
      <c r="GC166" s="568"/>
      <c r="GD166" s="568"/>
      <c r="GE166" s="568"/>
      <c r="GF166" s="568"/>
      <c r="GG166" s="568"/>
      <c r="GH166" s="568"/>
      <c r="GI166" s="568"/>
      <c r="GJ166" s="568"/>
      <c r="GK166" s="568"/>
      <c r="GL166" s="568"/>
      <c r="GM166" s="568"/>
      <c r="GN166" s="568"/>
      <c r="GO166" s="568"/>
      <c r="GP166" s="568"/>
      <c r="GQ166" s="568"/>
      <c r="GR166" s="568"/>
      <c r="GS166" s="568"/>
      <c r="GT166" s="568"/>
      <c r="GU166" s="568"/>
      <c r="GV166" s="568"/>
      <c r="GW166" s="568"/>
      <c r="GX166" s="568"/>
      <c r="GY166" s="568"/>
      <c r="GZ166" s="568"/>
      <c r="HA166" s="568"/>
      <c r="HB166" s="568"/>
      <c r="HC166" s="568"/>
      <c r="HD166" s="568"/>
      <c r="HE166" s="568"/>
      <c r="HF166" s="568"/>
      <c r="HG166" s="568"/>
      <c r="HH166" s="568"/>
      <c r="HI166" s="568"/>
      <c r="HJ166" s="568"/>
      <c r="HK166" s="568"/>
      <c r="HL166" s="568"/>
      <c r="HM166" s="568"/>
      <c r="HN166" s="568"/>
      <c r="HO166" s="568"/>
      <c r="HP166" s="568"/>
      <c r="HQ166" s="568"/>
      <c r="HR166" s="568"/>
      <c r="HS166" s="568"/>
      <c r="HT166" s="568"/>
    </row>
    <row r="167" spans="1:228" s="569" customFormat="1" ht="45" customHeight="1">
      <c r="A167" s="589" t="s">
        <v>653</v>
      </c>
      <c r="B167" s="623" t="s">
        <v>1484</v>
      </c>
      <c r="C167" s="622" t="s">
        <v>26</v>
      </c>
      <c r="D167" s="624" t="s">
        <v>654</v>
      </c>
      <c r="E167" s="625"/>
      <c r="F167" s="622"/>
      <c r="G167" s="622"/>
      <c r="H167" s="653"/>
      <c r="I167" s="653"/>
      <c r="J167" s="622"/>
      <c r="K167" s="626"/>
      <c r="L167" s="626"/>
      <c r="M167" s="622"/>
      <c r="N167" s="622"/>
      <c r="O167" s="622"/>
      <c r="P167" s="622"/>
      <c r="Q167" s="669"/>
      <c r="R167" s="568"/>
      <c r="S167" s="568"/>
      <c r="T167" s="568"/>
      <c r="U167" s="568"/>
      <c r="V167" s="568"/>
      <c r="W167" s="568"/>
      <c r="X167" s="568"/>
      <c r="Y167" s="568"/>
      <c r="Z167" s="568"/>
      <c r="AA167" s="568"/>
      <c r="AB167" s="568"/>
      <c r="AC167" s="568"/>
      <c r="AD167" s="568"/>
      <c r="AE167" s="568"/>
      <c r="AF167" s="568"/>
      <c r="AG167" s="568"/>
      <c r="AH167" s="568"/>
      <c r="AI167" s="568"/>
      <c r="AJ167" s="568"/>
      <c r="AK167" s="568"/>
      <c r="AL167" s="568"/>
      <c r="AM167" s="568"/>
      <c r="AN167" s="568"/>
      <c r="AO167" s="568"/>
      <c r="AP167" s="568"/>
      <c r="AQ167" s="568"/>
      <c r="AR167" s="568"/>
      <c r="AS167" s="568"/>
      <c r="AT167" s="568"/>
      <c r="AU167" s="568"/>
      <c r="AV167" s="568"/>
      <c r="AW167" s="568"/>
      <c r="AX167" s="568"/>
      <c r="AY167" s="568"/>
      <c r="AZ167" s="568"/>
      <c r="BA167" s="568"/>
      <c r="BB167" s="568"/>
      <c r="BC167" s="568"/>
      <c r="BD167" s="568"/>
      <c r="BE167" s="568"/>
      <c r="BF167" s="568"/>
      <c r="BG167" s="568"/>
      <c r="BH167" s="568"/>
      <c r="BI167" s="568"/>
      <c r="BJ167" s="568"/>
      <c r="BK167" s="568"/>
      <c r="BL167" s="568"/>
      <c r="BM167" s="568"/>
      <c r="BN167" s="568"/>
      <c r="BO167" s="568"/>
      <c r="BP167" s="568"/>
      <c r="BQ167" s="568"/>
      <c r="BR167" s="568"/>
      <c r="BS167" s="568"/>
      <c r="BT167" s="568"/>
      <c r="BU167" s="568"/>
      <c r="BV167" s="568"/>
      <c r="BW167" s="568"/>
      <c r="BX167" s="568"/>
      <c r="BY167" s="568"/>
      <c r="BZ167" s="568"/>
      <c r="CA167" s="568"/>
      <c r="CB167" s="568"/>
      <c r="CC167" s="568"/>
      <c r="CD167" s="568"/>
      <c r="CE167" s="568"/>
      <c r="CF167" s="568"/>
      <c r="CG167" s="568"/>
      <c r="CH167" s="568"/>
      <c r="CI167" s="568"/>
      <c r="CJ167" s="568"/>
      <c r="CK167" s="568"/>
      <c r="CL167" s="568"/>
      <c r="CM167" s="568"/>
      <c r="CN167" s="568"/>
      <c r="CO167" s="568"/>
      <c r="CP167" s="568"/>
      <c r="CQ167" s="568"/>
      <c r="CR167" s="568"/>
      <c r="CS167" s="568"/>
      <c r="CT167" s="568"/>
      <c r="CU167" s="568"/>
      <c r="CV167" s="568"/>
      <c r="CW167" s="568"/>
      <c r="CX167" s="568"/>
      <c r="CY167" s="568"/>
      <c r="CZ167" s="568"/>
      <c r="DA167" s="568"/>
      <c r="DB167" s="568"/>
      <c r="DC167" s="568"/>
      <c r="DD167" s="568"/>
      <c r="DE167" s="568"/>
      <c r="DF167" s="568"/>
      <c r="DG167" s="568"/>
      <c r="DH167" s="568"/>
      <c r="DI167" s="568"/>
      <c r="DJ167" s="568"/>
      <c r="DK167" s="568"/>
      <c r="DL167" s="568"/>
      <c r="DM167" s="568"/>
      <c r="DN167" s="568"/>
      <c r="DO167" s="568"/>
      <c r="DP167" s="568"/>
      <c r="DQ167" s="568"/>
      <c r="DR167" s="568"/>
      <c r="DS167" s="568"/>
      <c r="DT167" s="568"/>
      <c r="DU167" s="568"/>
      <c r="DV167" s="568"/>
      <c r="DW167" s="568"/>
      <c r="DX167" s="568"/>
      <c r="DY167" s="568"/>
      <c r="DZ167" s="568"/>
      <c r="EA167" s="568"/>
      <c r="EB167" s="568"/>
      <c r="EC167" s="568"/>
      <c r="ED167" s="568"/>
      <c r="EE167" s="568"/>
      <c r="EF167" s="568"/>
      <c r="EG167" s="568"/>
      <c r="EH167" s="568"/>
      <c r="EI167" s="568"/>
      <c r="EJ167" s="568"/>
      <c r="EK167" s="568"/>
      <c r="EL167" s="568"/>
      <c r="EM167" s="568"/>
      <c r="EN167" s="568"/>
      <c r="EO167" s="568"/>
      <c r="EP167" s="568"/>
      <c r="EQ167" s="568"/>
      <c r="ER167" s="568"/>
      <c r="ES167" s="568"/>
      <c r="ET167" s="568"/>
      <c r="EU167" s="568"/>
      <c r="EV167" s="568"/>
      <c r="EW167" s="568"/>
      <c r="EX167" s="568"/>
      <c r="EY167" s="568"/>
      <c r="EZ167" s="568"/>
      <c r="FA167" s="568"/>
      <c r="FB167" s="568"/>
      <c r="FC167" s="568"/>
      <c r="FD167" s="568"/>
      <c r="FE167" s="568"/>
      <c r="FF167" s="568"/>
      <c r="FG167" s="568"/>
      <c r="FH167" s="568"/>
      <c r="FI167" s="568"/>
      <c r="FJ167" s="568"/>
      <c r="FK167" s="568"/>
      <c r="FL167" s="568"/>
      <c r="FM167" s="568"/>
      <c r="FN167" s="568"/>
      <c r="FO167" s="568"/>
      <c r="FP167" s="568"/>
      <c r="FQ167" s="568"/>
      <c r="FR167" s="568"/>
      <c r="FS167" s="568"/>
      <c r="FT167" s="568"/>
      <c r="FU167" s="568"/>
      <c r="FV167" s="568"/>
      <c r="FW167" s="568"/>
      <c r="FX167" s="568"/>
      <c r="FY167" s="568"/>
      <c r="FZ167" s="568"/>
      <c r="GA167" s="568"/>
      <c r="GB167" s="568"/>
      <c r="GC167" s="568"/>
      <c r="GD167" s="568"/>
      <c r="GE167" s="568"/>
      <c r="GF167" s="568"/>
      <c r="GG167" s="568"/>
      <c r="GH167" s="568"/>
      <c r="GI167" s="568"/>
      <c r="GJ167" s="568"/>
      <c r="GK167" s="568"/>
      <c r="GL167" s="568"/>
      <c r="GM167" s="568"/>
      <c r="GN167" s="568"/>
      <c r="GO167" s="568"/>
      <c r="GP167" s="568"/>
      <c r="GQ167" s="568"/>
      <c r="GR167" s="568"/>
      <c r="GS167" s="568"/>
      <c r="GT167" s="568"/>
      <c r="GU167" s="568"/>
      <c r="GV167" s="568"/>
      <c r="GW167" s="568"/>
      <c r="GX167" s="568"/>
      <c r="GY167" s="568"/>
      <c r="GZ167" s="568"/>
      <c r="HA167" s="568"/>
      <c r="HB167" s="568"/>
      <c r="HC167" s="568"/>
      <c r="HD167" s="568"/>
      <c r="HE167" s="568"/>
      <c r="HF167" s="568"/>
      <c r="HG167" s="568"/>
      <c r="HH167" s="568"/>
      <c r="HI167" s="568"/>
      <c r="HJ167" s="568"/>
      <c r="HK167" s="568"/>
      <c r="HL167" s="568"/>
      <c r="HM167" s="568"/>
      <c r="HN167" s="568"/>
      <c r="HO167" s="568"/>
      <c r="HP167" s="568"/>
      <c r="HQ167" s="568"/>
      <c r="HR167" s="568"/>
      <c r="HS167" s="568"/>
      <c r="HT167" s="568"/>
    </row>
    <row r="168" spans="1:228" s="569" customFormat="1" ht="45" customHeight="1">
      <c r="A168" s="589" t="s">
        <v>655</v>
      </c>
      <c r="B168" s="623" t="s">
        <v>1485</v>
      </c>
      <c r="C168" s="622" t="s">
        <v>26</v>
      </c>
      <c r="D168" s="624" t="s">
        <v>656</v>
      </c>
      <c r="E168" s="625"/>
      <c r="F168" s="622"/>
      <c r="G168" s="622"/>
      <c r="H168" s="653"/>
      <c r="I168" s="653"/>
      <c r="J168" s="622"/>
      <c r="K168" s="626"/>
      <c r="L168" s="626"/>
      <c r="M168" s="622"/>
      <c r="N168" s="622"/>
      <c r="O168" s="622"/>
      <c r="P168" s="622"/>
      <c r="Q168" s="669"/>
      <c r="R168" s="568"/>
      <c r="S168" s="568"/>
      <c r="T168" s="568"/>
      <c r="U168" s="568"/>
      <c r="V168" s="568"/>
      <c r="W168" s="568"/>
      <c r="X168" s="568"/>
      <c r="Y168" s="568"/>
      <c r="Z168" s="568"/>
      <c r="AA168" s="568"/>
      <c r="AB168" s="568"/>
      <c r="AC168" s="568"/>
      <c r="AD168" s="568"/>
      <c r="AE168" s="568"/>
      <c r="AF168" s="568"/>
      <c r="AG168" s="568"/>
      <c r="AH168" s="568"/>
      <c r="AI168" s="568"/>
      <c r="AJ168" s="568"/>
      <c r="AK168" s="568"/>
      <c r="AL168" s="568"/>
      <c r="AM168" s="568"/>
      <c r="AN168" s="568"/>
      <c r="AO168" s="568"/>
      <c r="AP168" s="568"/>
      <c r="AQ168" s="568"/>
      <c r="AR168" s="568"/>
      <c r="AS168" s="568"/>
      <c r="AT168" s="568"/>
      <c r="AU168" s="568"/>
      <c r="AV168" s="568"/>
      <c r="AW168" s="568"/>
      <c r="AX168" s="568"/>
      <c r="AY168" s="568"/>
      <c r="AZ168" s="568"/>
      <c r="BA168" s="568"/>
      <c r="BB168" s="568"/>
      <c r="BC168" s="568"/>
      <c r="BD168" s="568"/>
      <c r="BE168" s="568"/>
      <c r="BF168" s="568"/>
      <c r="BG168" s="568"/>
      <c r="BH168" s="568"/>
      <c r="BI168" s="568"/>
      <c r="BJ168" s="568"/>
      <c r="BK168" s="568"/>
      <c r="BL168" s="568"/>
      <c r="BM168" s="568"/>
      <c r="BN168" s="568"/>
      <c r="BO168" s="568"/>
      <c r="BP168" s="568"/>
      <c r="BQ168" s="568"/>
      <c r="BR168" s="568"/>
      <c r="BS168" s="568"/>
      <c r="BT168" s="568"/>
      <c r="BU168" s="568"/>
      <c r="BV168" s="568"/>
      <c r="BW168" s="568"/>
      <c r="BX168" s="568"/>
      <c r="BY168" s="568"/>
      <c r="BZ168" s="568"/>
      <c r="CA168" s="568"/>
      <c r="CB168" s="568"/>
      <c r="CC168" s="568"/>
      <c r="CD168" s="568"/>
      <c r="CE168" s="568"/>
      <c r="CF168" s="568"/>
      <c r="CG168" s="568"/>
      <c r="CH168" s="568"/>
      <c r="CI168" s="568"/>
      <c r="CJ168" s="568"/>
      <c r="CK168" s="568"/>
      <c r="CL168" s="568"/>
      <c r="CM168" s="568"/>
      <c r="CN168" s="568"/>
      <c r="CO168" s="568"/>
      <c r="CP168" s="568"/>
      <c r="CQ168" s="568"/>
      <c r="CR168" s="568"/>
      <c r="CS168" s="568"/>
      <c r="CT168" s="568"/>
      <c r="CU168" s="568"/>
      <c r="CV168" s="568"/>
      <c r="CW168" s="568"/>
      <c r="CX168" s="568"/>
      <c r="CY168" s="568"/>
      <c r="CZ168" s="568"/>
      <c r="DA168" s="568"/>
      <c r="DB168" s="568"/>
      <c r="DC168" s="568"/>
      <c r="DD168" s="568"/>
      <c r="DE168" s="568"/>
      <c r="DF168" s="568"/>
      <c r="DG168" s="568"/>
      <c r="DH168" s="568"/>
      <c r="DI168" s="568"/>
      <c r="DJ168" s="568"/>
      <c r="DK168" s="568"/>
      <c r="DL168" s="568"/>
      <c r="DM168" s="568"/>
      <c r="DN168" s="568"/>
      <c r="DO168" s="568"/>
      <c r="DP168" s="568"/>
      <c r="DQ168" s="568"/>
      <c r="DR168" s="568"/>
      <c r="DS168" s="568"/>
      <c r="DT168" s="568"/>
      <c r="DU168" s="568"/>
      <c r="DV168" s="568"/>
      <c r="DW168" s="568"/>
      <c r="DX168" s="568"/>
      <c r="DY168" s="568"/>
      <c r="DZ168" s="568"/>
      <c r="EA168" s="568"/>
      <c r="EB168" s="568"/>
      <c r="EC168" s="568"/>
      <c r="ED168" s="568"/>
      <c r="EE168" s="568"/>
      <c r="EF168" s="568"/>
      <c r="EG168" s="568"/>
      <c r="EH168" s="568"/>
      <c r="EI168" s="568"/>
      <c r="EJ168" s="568"/>
      <c r="EK168" s="568"/>
      <c r="EL168" s="568"/>
      <c r="EM168" s="568"/>
      <c r="EN168" s="568"/>
      <c r="EO168" s="568"/>
      <c r="EP168" s="568"/>
      <c r="EQ168" s="568"/>
      <c r="ER168" s="568"/>
      <c r="ES168" s="568"/>
      <c r="ET168" s="568"/>
      <c r="EU168" s="568"/>
      <c r="EV168" s="568"/>
      <c r="EW168" s="568"/>
      <c r="EX168" s="568"/>
      <c r="EY168" s="568"/>
      <c r="EZ168" s="568"/>
      <c r="FA168" s="568"/>
      <c r="FB168" s="568"/>
      <c r="FC168" s="568"/>
      <c r="FD168" s="568"/>
      <c r="FE168" s="568"/>
      <c r="FF168" s="568"/>
      <c r="FG168" s="568"/>
      <c r="FH168" s="568"/>
      <c r="FI168" s="568"/>
      <c r="FJ168" s="568"/>
      <c r="FK168" s="568"/>
      <c r="FL168" s="568"/>
      <c r="FM168" s="568"/>
      <c r="FN168" s="568"/>
      <c r="FO168" s="568"/>
      <c r="FP168" s="568"/>
      <c r="FQ168" s="568"/>
      <c r="FR168" s="568"/>
      <c r="FS168" s="568"/>
      <c r="FT168" s="568"/>
      <c r="FU168" s="568"/>
      <c r="FV168" s="568"/>
      <c r="FW168" s="568"/>
      <c r="FX168" s="568"/>
      <c r="FY168" s="568"/>
      <c r="FZ168" s="568"/>
      <c r="GA168" s="568"/>
      <c r="GB168" s="568"/>
      <c r="GC168" s="568"/>
      <c r="GD168" s="568"/>
      <c r="GE168" s="568"/>
      <c r="GF168" s="568"/>
      <c r="GG168" s="568"/>
      <c r="GH168" s="568"/>
      <c r="GI168" s="568"/>
      <c r="GJ168" s="568"/>
      <c r="GK168" s="568"/>
      <c r="GL168" s="568"/>
      <c r="GM168" s="568"/>
      <c r="GN168" s="568"/>
      <c r="GO168" s="568"/>
      <c r="GP168" s="568"/>
      <c r="GQ168" s="568"/>
      <c r="GR168" s="568"/>
      <c r="GS168" s="568"/>
      <c r="GT168" s="568"/>
      <c r="GU168" s="568"/>
      <c r="GV168" s="568"/>
      <c r="GW168" s="568"/>
      <c r="GX168" s="568"/>
      <c r="GY168" s="568"/>
      <c r="GZ168" s="568"/>
      <c r="HA168" s="568"/>
      <c r="HB168" s="568"/>
      <c r="HC168" s="568"/>
      <c r="HD168" s="568"/>
      <c r="HE168" s="568"/>
      <c r="HF168" s="568"/>
      <c r="HG168" s="568"/>
      <c r="HH168" s="568"/>
      <c r="HI168" s="568"/>
      <c r="HJ168" s="568"/>
      <c r="HK168" s="568"/>
      <c r="HL168" s="568"/>
      <c r="HM168" s="568"/>
      <c r="HN168" s="568"/>
      <c r="HO168" s="568"/>
      <c r="HP168" s="568"/>
      <c r="HQ168" s="568"/>
      <c r="HR168" s="568"/>
      <c r="HS168" s="568"/>
      <c r="HT168" s="568"/>
    </row>
    <row r="169" spans="1:228" s="569" customFormat="1" ht="60" customHeight="1">
      <c r="A169" s="589" t="s">
        <v>657</v>
      </c>
      <c r="B169" s="623" t="s">
        <v>1486</v>
      </c>
      <c r="C169" s="622" t="s">
        <v>26</v>
      </c>
      <c r="D169" s="624" t="s">
        <v>658</v>
      </c>
      <c r="E169" s="625"/>
      <c r="F169" s="622"/>
      <c r="G169" s="622"/>
      <c r="H169" s="653"/>
      <c r="I169" s="653"/>
      <c r="J169" s="622"/>
      <c r="K169" s="626"/>
      <c r="L169" s="626"/>
      <c r="M169" s="622"/>
      <c r="N169" s="622"/>
      <c r="O169" s="622"/>
      <c r="P169" s="622"/>
      <c r="Q169" s="669"/>
      <c r="R169" s="568"/>
      <c r="S169" s="568"/>
      <c r="T169" s="568"/>
      <c r="U169" s="568"/>
      <c r="V169" s="568"/>
      <c r="W169" s="568"/>
      <c r="X169" s="568"/>
      <c r="Y169" s="568"/>
      <c r="Z169" s="568"/>
      <c r="AA169" s="568"/>
      <c r="AB169" s="568"/>
      <c r="AC169" s="568"/>
      <c r="AD169" s="568"/>
      <c r="AE169" s="568"/>
      <c r="AF169" s="568"/>
      <c r="AG169" s="568"/>
      <c r="AH169" s="568"/>
      <c r="AI169" s="568"/>
      <c r="AJ169" s="568"/>
      <c r="AK169" s="568"/>
      <c r="AL169" s="568"/>
      <c r="AM169" s="568"/>
      <c r="AN169" s="568"/>
      <c r="AO169" s="568"/>
      <c r="AP169" s="568"/>
      <c r="AQ169" s="568"/>
      <c r="AR169" s="568"/>
      <c r="AS169" s="568"/>
      <c r="AT169" s="568"/>
      <c r="AU169" s="568"/>
      <c r="AV169" s="568"/>
      <c r="AW169" s="568"/>
      <c r="AX169" s="568"/>
      <c r="AY169" s="568"/>
      <c r="AZ169" s="568"/>
      <c r="BA169" s="568"/>
      <c r="BB169" s="568"/>
      <c r="BC169" s="568"/>
      <c r="BD169" s="568"/>
      <c r="BE169" s="568"/>
      <c r="BF169" s="568"/>
      <c r="BG169" s="568"/>
      <c r="BH169" s="568"/>
      <c r="BI169" s="568"/>
      <c r="BJ169" s="568"/>
      <c r="BK169" s="568"/>
      <c r="BL169" s="568"/>
      <c r="BM169" s="568"/>
      <c r="BN169" s="568"/>
      <c r="BO169" s="568"/>
      <c r="BP169" s="568"/>
      <c r="BQ169" s="568"/>
      <c r="BR169" s="568"/>
      <c r="BS169" s="568"/>
      <c r="BT169" s="568"/>
      <c r="BU169" s="568"/>
      <c r="BV169" s="568"/>
      <c r="BW169" s="568"/>
      <c r="BX169" s="568"/>
      <c r="BY169" s="568"/>
      <c r="BZ169" s="568"/>
      <c r="CA169" s="568"/>
      <c r="CB169" s="568"/>
      <c r="CC169" s="568"/>
      <c r="CD169" s="568"/>
      <c r="CE169" s="568"/>
      <c r="CF169" s="568"/>
      <c r="CG169" s="568"/>
      <c r="CH169" s="568"/>
      <c r="CI169" s="568"/>
      <c r="CJ169" s="568"/>
      <c r="CK169" s="568"/>
      <c r="CL169" s="568"/>
      <c r="CM169" s="568"/>
      <c r="CN169" s="568"/>
      <c r="CO169" s="568"/>
      <c r="CP169" s="568"/>
      <c r="CQ169" s="568"/>
      <c r="CR169" s="568"/>
      <c r="CS169" s="568"/>
      <c r="CT169" s="568"/>
      <c r="CU169" s="568"/>
      <c r="CV169" s="568"/>
      <c r="CW169" s="568"/>
      <c r="CX169" s="568"/>
      <c r="CY169" s="568"/>
      <c r="CZ169" s="568"/>
      <c r="DA169" s="568"/>
      <c r="DB169" s="568"/>
      <c r="DC169" s="568"/>
      <c r="DD169" s="568"/>
      <c r="DE169" s="568"/>
      <c r="DF169" s="568"/>
      <c r="DG169" s="568"/>
      <c r="DH169" s="568"/>
      <c r="DI169" s="568"/>
      <c r="DJ169" s="568"/>
      <c r="DK169" s="568"/>
      <c r="DL169" s="568"/>
      <c r="DM169" s="568"/>
      <c r="DN169" s="568"/>
      <c r="DO169" s="568"/>
      <c r="DP169" s="568"/>
      <c r="DQ169" s="568"/>
      <c r="DR169" s="568"/>
      <c r="DS169" s="568"/>
      <c r="DT169" s="568"/>
      <c r="DU169" s="568"/>
      <c r="DV169" s="568"/>
      <c r="DW169" s="568"/>
      <c r="DX169" s="568"/>
      <c r="DY169" s="568"/>
      <c r="DZ169" s="568"/>
      <c r="EA169" s="568"/>
      <c r="EB169" s="568"/>
      <c r="EC169" s="568"/>
      <c r="ED169" s="568"/>
      <c r="EE169" s="568"/>
      <c r="EF169" s="568"/>
      <c r="EG169" s="568"/>
      <c r="EH169" s="568"/>
      <c r="EI169" s="568"/>
      <c r="EJ169" s="568"/>
      <c r="EK169" s="568"/>
      <c r="EL169" s="568"/>
      <c r="EM169" s="568"/>
      <c r="EN169" s="568"/>
      <c r="EO169" s="568"/>
      <c r="EP169" s="568"/>
      <c r="EQ169" s="568"/>
      <c r="ER169" s="568"/>
      <c r="ES169" s="568"/>
      <c r="ET169" s="568"/>
      <c r="EU169" s="568"/>
      <c r="EV169" s="568"/>
      <c r="EW169" s="568"/>
      <c r="EX169" s="568"/>
      <c r="EY169" s="568"/>
      <c r="EZ169" s="568"/>
      <c r="FA169" s="568"/>
      <c r="FB169" s="568"/>
      <c r="FC169" s="568"/>
      <c r="FD169" s="568"/>
      <c r="FE169" s="568"/>
      <c r="FF169" s="568"/>
      <c r="FG169" s="568"/>
      <c r="FH169" s="568"/>
      <c r="FI169" s="568"/>
      <c r="FJ169" s="568"/>
      <c r="FK169" s="568"/>
      <c r="FL169" s="568"/>
      <c r="FM169" s="568"/>
      <c r="FN169" s="568"/>
      <c r="FO169" s="568"/>
      <c r="FP169" s="568"/>
      <c r="FQ169" s="568"/>
      <c r="FR169" s="568"/>
      <c r="FS169" s="568"/>
      <c r="FT169" s="568"/>
      <c r="FU169" s="568"/>
      <c r="FV169" s="568"/>
      <c r="FW169" s="568"/>
      <c r="FX169" s="568"/>
      <c r="FY169" s="568"/>
      <c r="FZ169" s="568"/>
      <c r="GA169" s="568"/>
      <c r="GB169" s="568"/>
      <c r="GC169" s="568"/>
      <c r="GD169" s="568"/>
      <c r="GE169" s="568"/>
      <c r="GF169" s="568"/>
      <c r="GG169" s="568"/>
      <c r="GH169" s="568"/>
      <c r="GI169" s="568"/>
      <c r="GJ169" s="568"/>
      <c r="GK169" s="568"/>
      <c r="GL169" s="568"/>
      <c r="GM169" s="568"/>
      <c r="GN169" s="568"/>
      <c r="GO169" s="568"/>
      <c r="GP169" s="568"/>
      <c r="GQ169" s="568"/>
      <c r="GR169" s="568"/>
      <c r="GS169" s="568"/>
      <c r="GT169" s="568"/>
      <c r="GU169" s="568"/>
      <c r="GV169" s="568"/>
      <c r="GW169" s="568"/>
      <c r="GX169" s="568"/>
      <c r="GY169" s="568"/>
      <c r="GZ169" s="568"/>
      <c r="HA169" s="568"/>
      <c r="HB169" s="568"/>
      <c r="HC169" s="568"/>
      <c r="HD169" s="568"/>
      <c r="HE169" s="568"/>
      <c r="HF169" s="568"/>
      <c r="HG169" s="568"/>
      <c r="HH169" s="568"/>
      <c r="HI169" s="568"/>
      <c r="HJ169" s="568"/>
      <c r="HK169" s="568"/>
      <c r="HL169" s="568"/>
      <c r="HM169" s="568"/>
      <c r="HN169" s="568"/>
      <c r="HO169" s="568"/>
      <c r="HP169" s="568"/>
      <c r="HQ169" s="568"/>
      <c r="HR169" s="568"/>
      <c r="HS169" s="568"/>
      <c r="HT169" s="568"/>
    </row>
    <row r="170" spans="1:228" s="569" customFormat="1" ht="60" customHeight="1">
      <c r="A170" s="589" t="s">
        <v>659</v>
      </c>
      <c r="B170" s="623" t="s">
        <v>1487</v>
      </c>
      <c r="C170" s="622" t="s">
        <v>26</v>
      </c>
      <c r="D170" s="624" t="s">
        <v>660</v>
      </c>
      <c r="E170" s="625"/>
      <c r="F170" s="622"/>
      <c r="G170" s="622"/>
      <c r="H170" s="653"/>
      <c r="I170" s="653"/>
      <c r="J170" s="622"/>
      <c r="K170" s="626"/>
      <c r="L170" s="626"/>
      <c r="M170" s="622"/>
      <c r="N170" s="622"/>
      <c r="O170" s="622"/>
      <c r="P170" s="622"/>
      <c r="Q170" s="669"/>
      <c r="R170" s="568"/>
      <c r="S170" s="568"/>
      <c r="T170" s="568"/>
      <c r="U170" s="568"/>
      <c r="V170" s="568"/>
      <c r="W170" s="568"/>
      <c r="X170" s="568"/>
      <c r="Y170" s="568"/>
      <c r="Z170" s="568"/>
      <c r="AA170" s="568"/>
      <c r="AB170" s="568"/>
      <c r="AC170" s="568"/>
      <c r="AD170" s="568"/>
      <c r="AE170" s="568"/>
      <c r="AF170" s="568"/>
      <c r="AG170" s="568"/>
      <c r="AH170" s="568"/>
      <c r="AI170" s="568"/>
      <c r="AJ170" s="568"/>
      <c r="AK170" s="568"/>
      <c r="AL170" s="568"/>
      <c r="AM170" s="568"/>
      <c r="AN170" s="568"/>
      <c r="AO170" s="568"/>
      <c r="AP170" s="568"/>
      <c r="AQ170" s="568"/>
      <c r="AR170" s="568"/>
      <c r="AS170" s="568"/>
      <c r="AT170" s="568"/>
      <c r="AU170" s="568"/>
      <c r="AV170" s="568"/>
      <c r="AW170" s="568"/>
      <c r="AX170" s="568"/>
      <c r="AY170" s="568"/>
      <c r="AZ170" s="568"/>
      <c r="BA170" s="568"/>
      <c r="BB170" s="568"/>
      <c r="BC170" s="568"/>
      <c r="BD170" s="568"/>
      <c r="BE170" s="568"/>
      <c r="BF170" s="568"/>
      <c r="BG170" s="568"/>
      <c r="BH170" s="568"/>
      <c r="BI170" s="568"/>
      <c r="BJ170" s="568"/>
      <c r="BK170" s="568"/>
      <c r="BL170" s="568"/>
      <c r="BM170" s="568"/>
      <c r="BN170" s="568"/>
      <c r="BO170" s="568"/>
      <c r="BP170" s="568"/>
      <c r="BQ170" s="568"/>
      <c r="BR170" s="568"/>
      <c r="BS170" s="568"/>
      <c r="BT170" s="568"/>
      <c r="BU170" s="568"/>
      <c r="BV170" s="568"/>
      <c r="BW170" s="568"/>
      <c r="BX170" s="568"/>
      <c r="BY170" s="568"/>
      <c r="BZ170" s="568"/>
      <c r="CA170" s="568"/>
      <c r="CB170" s="568"/>
      <c r="CC170" s="568"/>
      <c r="CD170" s="568"/>
      <c r="CE170" s="568"/>
      <c r="CF170" s="568"/>
      <c r="CG170" s="568"/>
      <c r="CH170" s="568"/>
      <c r="CI170" s="568"/>
      <c r="CJ170" s="568"/>
      <c r="CK170" s="568"/>
      <c r="CL170" s="568"/>
      <c r="CM170" s="568"/>
      <c r="CN170" s="568"/>
      <c r="CO170" s="568"/>
      <c r="CP170" s="568"/>
      <c r="CQ170" s="568"/>
      <c r="CR170" s="568"/>
      <c r="CS170" s="568"/>
      <c r="CT170" s="568"/>
      <c r="CU170" s="568"/>
      <c r="CV170" s="568"/>
      <c r="CW170" s="568"/>
      <c r="CX170" s="568"/>
      <c r="CY170" s="568"/>
      <c r="CZ170" s="568"/>
      <c r="DA170" s="568"/>
      <c r="DB170" s="568"/>
      <c r="DC170" s="568"/>
      <c r="DD170" s="568"/>
      <c r="DE170" s="568"/>
      <c r="DF170" s="568"/>
      <c r="DG170" s="568"/>
      <c r="DH170" s="568"/>
      <c r="DI170" s="568"/>
      <c r="DJ170" s="568"/>
      <c r="DK170" s="568"/>
      <c r="DL170" s="568"/>
      <c r="DM170" s="568"/>
      <c r="DN170" s="568"/>
      <c r="DO170" s="568"/>
      <c r="DP170" s="568"/>
      <c r="DQ170" s="568"/>
      <c r="DR170" s="568"/>
      <c r="DS170" s="568"/>
      <c r="DT170" s="568"/>
      <c r="DU170" s="568"/>
      <c r="DV170" s="568"/>
      <c r="DW170" s="568"/>
      <c r="DX170" s="568"/>
      <c r="DY170" s="568"/>
      <c r="DZ170" s="568"/>
      <c r="EA170" s="568"/>
      <c r="EB170" s="568"/>
      <c r="EC170" s="568"/>
      <c r="ED170" s="568"/>
      <c r="EE170" s="568"/>
      <c r="EF170" s="568"/>
      <c r="EG170" s="568"/>
      <c r="EH170" s="568"/>
      <c r="EI170" s="568"/>
      <c r="EJ170" s="568"/>
      <c r="EK170" s="568"/>
      <c r="EL170" s="568"/>
      <c r="EM170" s="568"/>
      <c r="EN170" s="568"/>
      <c r="EO170" s="568"/>
      <c r="EP170" s="568"/>
      <c r="EQ170" s="568"/>
      <c r="ER170" s="568"/>
      <c r="ES170" s="568"/>
      <c r="ET170" s="568"/>
      <c r="EU170" s="568"/>
      <c r="EV170" s="568"/>
      <c r="EW170" s="568"/>
      <c r="EX170" s="568"/>
      <c r="EY170" s="568"/>
      <c r="EZ170" s="568"/>
      <c r="FA170" s="568"/>
      <c r="FB170" s="568"/>
      <c r="FC170" s="568"/>
      <c r="FD170" s="568"/>
      <c r="FE170" s="568"/>
      <c r="FF170" s="568"/>
      <c r="FG170" s="568"/>
      <c r="FH170" s="568"/>
      <c r="FI170" s="568"/>
      <c r="FJ170" s="568"/>
      <c r="FK170" s="568"/>
      <c r="FL170" s="568"/>
      <c r="FM170" s="568"/>
      <c r="FN170" s="568"/>
      <c r="FO170" s="568"/>
      <c r="FP170" s="568"/>
      <c r="FQ170" s="568"/>
      <c r="FR170" s="568"/>
      <c r="FS170" s="568"/>
      <c r="FT170" s="568"/>
      <c r="FU170" s="568"/>
      <c r="FV170" s="568"/>
      <c r="FW170" s="568"/>
      <c r="FX170" s="568"/>
      <c r="FY170" s="568"/>
      <c r="FZ170" s="568"/>
      <c r="GA170" s="568"/>
      <c r="GB170" s="568"/>
      <c r="GC170" s="568"/>
      <c r="GD170" s="568"/>
      <c r="GE170" s="568"/>
      <c r="GF170" s="568"/>
      <c r="GG170" s="568"/>
      <c r="GH170" s="568"/>
      <c r="GI170" s="568"/>
      <c r="GJ170" s="568"/>
      <c r="GK170" s="568"/>
      <c r="GL170" s="568"/>
      <c r="GM170" s="568"/>
      <c r="GN170" s="568"/>
      <c r="GO170" s="568"/>
      <c r="GP170" s="568"/>
      <c r="GQ170" s="568"/>
      <c r="GR170" s="568"/>
      <c r="GS170" s="568"/>
      <c r="GT170" s="568"/>
      <c r="GU170" s="568"/>
      <c r="GV170" s="568"/>
      <c r="GW170" s="568"/>
      <c r="GX170" s="568"/>
      <c r="GY170" s="568"/>
      <c r="GZ170" s="568"/>
      <c r="HA170" s="568"/>
      <c r="HB170" s="568"/>
      <c r="HC170" s="568"/>
      <c r="HD170" s="568"/>
      <c r="HE170" s="568"/>
      <c r="HF170" s="568"/>
      <c r="HG170" s="568"/>
      <c r="HH170" s="568"/>
      <c r="HI170" s="568"/>
      <c r="HJ170" s="568"/>
      <c r="HK170" s="568"/>
      <c r="HL170" s="568"/>
      <c r="HM170" s="568"/>
      <c r="HN170" s="568"/>
      <c r="HO170" s="568"/>
      <c r="HP170" s="568"/>
      <c r="HQ170" s="568"/>
      <c r="HR170" s="568"/>
      <c r="HS170" s="568"/>
      <c r="HT170" s="568"/>
    </row>
    <row r="171" spans="1:228" s="569" customFormat="1" ht="45" customHeight="1">
      <c r="A171" s="589" t="s">
        <v>661</v>
      </c>
      <c r="B171" s="623" t="s">
        <v>1488</v>
      </c>
      <c r="C171" s="622" t="s">
        <v>26</v>
      </c>
      <c r="D171" s="624" t="s">
        <v>662</v>
      </c>
      <c r="E171" s="625"/>
      <c r="F171" s="622"/>
      <c r="G171" s="622"/>
      <c r="H171" s="653"/>
      <c r="I171" s="653"/>
      <c r="J171" s="622"/>
      <c r="K171" s="626"/>
      <c r="L171" s="626"/>
      <c r="M171" s="622"/>
      <c r="N171" s="622"/>
      <c r="O171" s="622"/>
      <c r="P171" s="622"/>
      <c r="Q171" s="669"/>
      <c r="R171" s="568"/>
      <c r="S171" s="568"/>
      <c r="T171" s="568"/>
      <c r="U171" s="568"/>
      <c r="V171" s="568"/>
      <c r="W171" s="568"/>
      <c r="X171" s="568"/>
      <c r="Y171" s="568"/>
      <c r="Z171" s="568"/>
      <c r="AA171" s="568"/>
      <c r="AB171" s="568"/>
      <c r="AC171" s="568"/>
      <c r="AD171" s="568"/>
      <c r="AE171" s="568"/>
      <c r="AF171" s="568"/>
      <c r="AG171" s="568"/>
      <c r="AH171" s="568"/>
      <c r="AI171" s="568"/>
      <c r="AJ171" s="568"/>
      <c r="AK171" s="568"/>
      <c r="AL171" s="568"/>
      <c r="AM171" s="568"/>
      <c r="AN171" s="568"/>
      <c r="AO171" s="568"/>
      <c r="AP171" s="568"/>
      <c r="AQ171" s="568"/>
      <c r="AR171" s="568"/>
      <c r="AS171" s="568"/>
      <c r="AT171" s="568"/>
      <c r="AU171" s="568"/>
      <c r="AV171" s="568"/>
      <c r="AW171" s="568"/>
      <c r="AX171" s="568"/>
      <c r="AY171" s="568"/>
      <c r="AZ171" s="568"/>
      <c r="BA171" s="568"/>
      <c r="BB171" s="568"/>
      <c r="BC171" s="568"/>
      <c r="BD171" s="568"/>
      <c r="BE171" s="568"/>
      <c r="BF171" s="568"/>
      <c r="BG171" s="568"/>
      <c r="BH171" s="568"/>
      <c r="BI171" s="568"/>
      <c r="BJ171" s="568"/>
      <c r="BK171" s="568"/>
      <c r="BL171" s="568"/>
      <c r="BM171" s="568"/>
      <c r="BN171" s="568"/>
      <c r="BO171" s="568"/>
      <c r="BP171" s="568"/>
      <c r="BQ171" s="568"/>
      <c r="BR171" s="568"/>
      <c r="BS171" s="568"/>
      <c r="BT171" s="568"/>
      <c r="BU171" s="568"/>
      <c r="BV171" s="568"/>
      <c r="BW171" s="568"/>
      <c r="BX171" s="568"/>
      <c r="BY171" s="568"/>
      <c r="BZ171" s="568"/>
      <c r="CA171" s="568"/>
      <c r="CB171" s="568"/>
      <c r="CC171" s="568"/>
      <c r="CD171" s="568"/>
      <c r="CE171" s="568"/>
      <c r="CF171" s="568"/>
      <c r="CG171" s="568"/>
      <c r="CH171" s="568"/>
      <c r="CI171" s="568"/>
      <c r="CJ171" s="568"/>
      <c r="CK171" s="568"/>
      <c r="CL171" s="568"/>
      <c r="CM171" s="568"/>
      <c r="CN171" s="568"/>
      <c r="CO171" s="568"/>
      <c r="CP171" s="568"/>
      <c r="CQ171" s="568"/>
      <c r="CR171" s="568"/>
      <c r="CS171" s="568"/>
      <c r="CT171" s="568"/>
      <c r="CU171" s="568"/>
      <c r="CV171" s="568"/>
      <c r="CW171" s="568"/>
      <c r="CX171" s="568"/>
      <c r="CY171" s="568"/>
      <c r="CZ171" s="568"/>
      <c r="DA171" s="568"/>
      <c r="DB171" s="568"/>
      <c r="DC171" s="568"/>
      <c r="DD171" s="568"/>
      <c r="DE171" s="568"/>
      <c r="DF171" s="568"/>
      <c r="DG171" s="568"/>
      <c r="DH171" s="568"/>
      <c r="DI171" s="568"/>
      <c r="DJ171" s="568"/>
      <c r="DK171" s="568"/>
      <c r="DL171" s="568"/>
      <c r="DM171" s="568"/>
      <c r="DN171" s="568"/>
      <c r="DO171" s="568"/>
      <c r="DP171" s="568"/>
      <c r="DQ171" s="568"/>
      <c r="DR171" s="568"/>
      <c r="DS171" s="568"/>
      <c r="DT171" s="568"/>
      <c r="DU171" s="568"/>
      <c r="DV171" s="568"/>
      <c r="DW171" s="568"/>
      <c r="DX171" s="568"/>
      <c r="DY171" s="568"/>
      <c r="DZ171" s="568"/>
      <c r="EA171" s="568"/>
      <c r="EB171" s="568"/>
      <c r="EC171" s="568"/>
      <c r="ED171" s="568"/>
      <c r="EE171" s="568"/>
      <c r="EF171" s="568"/>
      <c r="EG171" s="568"/>
      <c r="EH171" s="568"/>
      <c r="EI171" s="568"/>
      <c r="EJ171" s="568"/>
      <c r="EK171" s="568"/>
      <c r="EL171" s="568"/>
      <c r="EM171" s="568"/>
      <c r="EN171" s="568"/>
      <c r="EO171" s="568"/>
      <c r="EP171" s="568"/>
      <c r="EQ171" s="568"/>
      <c r="ER171" s="568"/>
      <c r="ES171" s="568"/>
      <c r="ET171" s="568"/>
      <c r="EU171" s="568"/>
      <c r="EV171" s="568"/>
      <c r="EW171" s="568"/>
      <c r="EX171" s="568"/>
      <c r="EY171" s="568"/>
      <c r="EZ171" s="568"/>
      <c r="FA171" s="568"/>
      <c r="FB171" s="568"/>
      <c r="FC171" s="568"/>
      <c r="FD171" s="568"/>
      <c r="FE171" s="568"/>
      <c r="FF171" s="568"/>
      <c r="FG171" s="568"/>
      <c r="FH171" s="568"/>
      <c r="FI171" s="568"/>
      <c r="FJ171" s="568"/>
      <c r="FK171" s="568"/>
      <c r="FL171" s="568"/>
      <c r="FM171" s="568"/>
      <c r="FN171" s="568"/>
      <c r="FO171" s="568"/>
      <c r="FP171" s="568"/>
      <c r="FQ171" s="568"/>
      <c r="FR171" s="568"/>
      <c r="FS171" s="568"/>
      <c r="FT171" s="568"/>
      <c r="FU171" s="568"/>
      <c r="FV171" s="568"/>
      <c r="FW171" s="568"/>
      <c r="FX171" s="568"/>
      <c r="FY171" s="568"/>
      <c r="FZ171" s="568"/>
      <c r="GA171" s="568"/>
      <c r="GB171" s="568"/>
      <c r="GC171" s="568"/>
      <c r="GD171" s="568"/>
      <c r="GE171" s="568"/>
      <c r="GF171" s="568"/>
      <c r="GG171" s="568"/>
      <c r="GH171" s="568"/>
      <c r="GI171" s="568"/>
      <c r="GJ171" s="568"/>
      <c r="GK171" s="568"/>
      <c r="GL171" s="568"/>
      <c r="GM171" s="568"/>
      <c r="GN171" s="568"/>
      <c r="GO171" s="568"/>
      <c r="GP171" s="568"/>
      <c r="GQ171" s="568"/>
      <c r="GR171" s="568"/>
      <c r="GS171" s="568"/>
      <c r="GT171" s="568"/>
      <c r="GU171" s="568"/>
      <c r="GV171" s="568"/>
      <c r="GW171" s="568"/>
      <c r="GX171" s="568"/>
      <c r="GY171" s="568"/>
      <c r="GZ171" s="568"/>
      <c r="HA171" s="568"/>
      <c r="HB171" s="568"/>
      <c r="HC171" s="568"/>
      <c r="HD171" s="568"/>
      <c r="HE171" s="568"/>
      <c r="HF171" s="568"/>
      <c r="HG171" s="568"/>
      <c r="HH171" s="568"/>
      <c r="HI171" s="568"/>
      <c r="HJ171" s="568"/>
      <c r="HK171" s="568"/>
      <c r="HL171" s="568"/>
      <c r="HM171" s="568"/>
      <c r="HN171" s="568"/>
      <c r="HO171" s="568"/>
      <c r="HP171" s="568"/>
      <c r="HQ171" s="568"/>
      <c r="HR171" s="568"/>
      <c r="HS171" s="568"/>
      <c r="HT171" s="568"/>
    </row>
    <row r="172" spans="1:228" s="569" customFormat="1" ht="60" customHeight="1">
      <c r="A172" s="589" t="s">
        <v>663</v>
      </c>
      <c r="B172" s="623" t="s">
        <v>1489</v>
      </c>
      <c r="C172" s="622" t="s">
        <v>26</v>
      </c>
      <c r="D172" s="624" t="s">
        <v>664</v>
      </c>
      <c r="E172" s="625"/>
      <c r="F172" s="622"/>
      <c r="G172" s="622"/>
      <c r="H172" s="653"/>
      <c r="I172" s="648"/>
      <c r="J172" s="622"/>
      <c r="K172" s="626"/>
      <c r="L172" s="626"/>
      <c r="M172" s="622"/>
      <c r="N172" s="622"/>
      <c r="O172" s="622"/>
      <c r="P172" s="622"/>
      <c r="Q172" s="669"/>
      <c r="R172" s="568"/>
      <c r="S172" s="568"/>
      <c r="T172" s="568"/>
      <c r="U172" s="568"/>
      <c r="V172" s="568"/>
      <c r="W172" s="568"/>
      <c r="X172" s="568"/>
      <c r="Y172" s="568"/>
      <c r="Z172" s="568"/>
      <c r="AA172" s="568"/>
      <c r="AB172" s="568"/>
      <c r="AC172" s="568"/>
      <c r="AD172" s="568"/>
      <c r="AE172" s="568"/>
      <c r="AF172" s="568"/>
      <c r="AG172" s="568"/>
      <c r="AH172" s="568"/>
      <c r="AI172" s="568"/>
      <c r="AJ172" s="568"/>
      <c r="AK172" s="568"/>
      <c r="AL172" s="568"/>
      <c r="AM172" s="568"/>
      <c r="AN172" s="568"/>
      <c r="AO172" s="568"/>
      <c r="AP172" s="568"/>
      <c r="AQ172" s="568"/>
      <c r="AR172" s="568"/>
      <c r="AS172" s="568"/>
      <c r="AT172" s="568"/>
      <c r="AU172" s="568"/>
      <c r="AV172" s="568"/>
      <c r="AW172" s="568"/>
      <c r="AX172" s="568"/>
      <c r="AY172" s="568"/>
      <c r="AZ172" s="568"/>
      <c r="BA172" s="568"/>
      <c r="BB172" s="568"/>
      <c r="BC172" s="568"/>
      <c r="BD172" s="568"/>
      <c r="BE172" s="568"/>
      <c r="BF172" s="568"/>
      <c r="BG172" s="568"/>
      <c r="BH172" s="568"/>
      <c r="BI172" s="568"/>
      <c r="BJ172" s="568"/>
      <c r="BK172" s="568"/>
      <c r="BL172" s="568"/>
      <c r="BM172" s="568"/>
      <c r="BN172" s="568"/>
      <c r="BO172" s="568"/>
      <c r="BP172" s="568"/>
      <c r="BQ172" s="568"/>
      <c r="BR172" s="568"/>
      <c r="BS172" s="568"/>
      <c r="BT172" s="568"/>
      <c r="BU172" s="568"/>
      <c r="BV172" s="568"/>
      <c r="BW172" s="568"/>
      <c r="BX172" s="568"/>
      <c r="BY172" s="568"/>
      <c r="BZ172" s="568"/>
      <c r="CA172" s="568"/>
      <c r="CB172" s="568"/>
      <c r="CC172" s="568"/>
      <c r="CD172" s="568"/>
      <c r="CE172" s="568"/>
      <c r="CF172" s="568"/>
      <c r="CG172" s="568"/>
      <c r="CH172" s="568"/>
      <c r="CI172" s="568"/>
      <c r="CJ172" s="568"/>
      <c r="CK172" s="568"/>
      <c r="CL172" s="568"/>
      <c r="CM172" s="568"/>
      <c r="CN172" s="568"/>
      <c r="CO172" s="568"/>
      <c r="CP172" s="568"/>
      <c r="CQ172" s="568"/>
      <c r="CR172" s="568"/>
      <c r="CS172" s="568"/>
      <c r="CT172" s="568"/>
      <c r="CU172" s="568"/>
      <c r="CV172" s="568"/>
      <c r="CW172" s="568"/>
      <c r="CX172" s="568"/>
      <c r="CY172" s="568"/>
      <c r="CZ172" s="568"/>
      <c r="DA172" s="568"/>
      <c r="DB172" s="568"/>
      <c r="DC172" s="568"/>
      <c r="DD172" s="568"/>
      <c r="DE172" s="568"/>
      <c r="DF172" s="568"/>
      <c r="DG172" s="568"/>
      <c r="DH172" s="568"/>
      <c r="DI172" s="568"/>
      <c r="DJ172" s="568"/>
      <c r="DK172" s="568"/>
      <c r="DL172" s="568"/>
      <c r="DM172" s="568"/>
      <c r="DN172" s="568"/>
      <c r="DO172" s="568"/>
      <c r="DP172" s="568"/>
      <c r="DQ172" s="568"/>
      <c r="DR172" s="568"/>
      <c r="DS172" s="568"/>
      <c r="DT172" s="568"/>
      <c r="DU172" s="568"/>
      <c r="DV172" s="568"/>
      <c r="DW172" s="568"/>
      <c r="DX172" s="568"/>
      <c r="DY172" s="568"/>
      <c r="DZ172" s="568"/>
      <c r="EA172" s="568"/>
      <c r="EB172" s="568"/>
      <c r="EC172" s="568"/>
      <c r="ED172" s="568"/>
      <c r="EE172" s="568"/>
      <c r="EF172" s="568"/>
      <c r="EG172" s="568"/>
      <c r="EH172" s="568"/>
      <c r="EI172" s="568"/>
      <c r="EJ172" s="568"/>
      <c r="EK172" s="568"/>
      <c r="EL172" s="568"/>
      <c r="EM172" s="568"/>
      <c r="EN172" s="568"/>
      <c r="EO172" s="568"/>
      <c r="EP172" s="568"/>
      <c r="EQ172" s="568"/>
      <c r="ER172" s="568"/>
      <c r="ES172" s="568"/>
      <c r="ET172" s="568"/>
      <c r="EU172" s="568"/>
      <c r="EV172" s="568"/>
      <c r="EW172" s="568"/>
      <c r="EX172" s="568"/>
      <c r="EY172" s="568"/>
      <c r="EZ172" s="568"/>
      <c r="FA172" s="568"/>
      <c r="FB172" s="568"/>
      <c r="FC172" s="568"/>
      <c r="FD172" s="568"/>
      <c r="FE172" s="568"/>
      <c r="FF172" s="568"/>
      <c r="FG172" s="568"/>
      <c r="FH172" s="568"/>
      <c r="FI172" s="568"/>
      <c r="FJ172" s="568"/>
      <c r="FK172" s="568"/>
      <c r="FL172" s="568"/>
      <c r="FM172" s="568"/>
      <c r="FN172" s="568"/>
      <c r="FO172" s="568"/>
      <c r="FP172" s="568"/>
      <c r="FQ172" s="568"/>
      <c r="FR172" s="568"/>
      <c r="FS172" s="568"/>
      <c r="FT172" s="568"/>
      <c r="FU172" s="568"/>
      <c r="FV172" s="568"/>
      <c r="FW172" s="568"/>
      <c r="FX172" s="568"/>
      <c r="FY172" s="568"/>
      <c r="FZ172" s="568"/>
      <c r="GA172" s="568"/>
      <c r="GB172" s="568"/>
      <c r="GC172" s="568"/>
      <c r="GD172" s="568"/>
      <c r="GE172" s="568"/>
      <c r="GF172" s="568"/>
      <c r="GG172" s="568"/>
      <c r="GH172" s="568"/>
      <c r="GI172" s="568"/>
      <c r="GJ172" s="568"/>
      <c r="GK172" s="568"/>
      <c r="GL172" s="568"/>
      <c r="GM172" s="568"/>
      <c r="GN172" s="568"/>
      <c r="GO172" s="568"/>
      <c r="GP172" s="568"/>
      <c r="GQ172" s="568"/>
      <c r="GR172" s="568"/>
      <c r="GS172" s="568"/>
      <c r="GT172" s="568"/>
      <c r="GU172" s="568"/>
      <c r="GV172" s="568"/>
      <c r="GW172" s="568"/>
      <c r="GX172" s="568"/>
      <c r="GY172" s="568"/>
      <c r="GZ172" s="568"/>
      <c r="HA172" s="568"/>
      <c r="HB172" s="568"/>
      <c r="HC172" s="568"/>
      <c r="HD172" s="568"/>
      <c r="HE172" s="568"/>
      <c r="HF172" s="568"/>
      <c r="HG172" s="568"/>
      <c r="HH172" s="568"/>
      <c r="HI172" s="568"/>
      <c r="HJ172" s="568"/>
      <c r="HK172" s="568"/>
      <c r="HL172" s="568"/>
      <c r="HM172" s="568"/>
      <c r="HN172" s="568"/>
      <c r="HO172" s="568"/>
      <c r="HP172" s="568"/>
      <c r="HQ172" s="568"/>
      <c r="HR172" s="568"/>
      <c r="HS172" s="568"/>
      <c r="HT172" s="568"/>
    </row>
    <row r="173" spans="1:228" s="569" customFormat="1" ht="45" customHeight="1">
      <c r="A173" s="589" t="s">
        <v>665</v>
      </c>
      <c r="B173" s="623" t="s">
        <v>1490</v>
      </c>
      <c r="C173" s="622" t="s">
        <v>26</v>
      </c>
      <c r="D173" s="624" t="s">
        <v>666</v>
      </c>
      <c r="E173" s="625"/>
      <c r="F173" s="622"/>
      <c r="G173" s="622"/>
      <c r="H173" s="653"/>
      <c r="I173" s="653"/>
      <c r="J173" s="622"/>
      <c r="K173" s="626"/>
      <c r="L173" s="626"/>
      <c r="M173" s="622"/>
      <c r="N173" s="622"/>
      <c r="O173" s="622"/>
      <c r="P173" s="622"/>
      <c r="Q173" s="669"/>
      <c r="R173" s="568"/>
      <c r="S173" s="568"/>
      <c r="T173" s="568"/>
      <c r="U173" s="568"/>
      <c r="V173" s="568"/>
      <c r="W173" s="568"/>
      <c r="X173" s="568"/>
      <c r="Y173" s="568"/>
      <c r="Z173" s="568"/>
      <c r="AA173" s="568"/>
      <c r="AB173" s="568"/>
      <c r="AC173" s="568"/>
      <c r="AD173" s="568"/>
      <c r="AE173" s="568"/>
      <c r="AF173" s="568"/>
      <c r="AG173" s="568"/>
      <c r="AH173" s="568"/>
      <c r="AI173" s="568"/>
      <c r="AJ173" s="568"/>
      <c r="AK173" s="568"/>
      <c r="AL173" s="568"/>
      <c r="AM173" s="568"/>
      <c r="AN173" s="568"/>
      <c r="AO173" s="568"/>
      <c r="AP173" s="568"/>
      <c r="AQ173" s="568"/>
      <c r="AR173" s="568"/>
      <c r="AS173" s="568"/>
      <c r="AT173" s="568"/>
      <c r="AU173" s="568"/>
      <c r="AV173" s="568"/>
      <c r="AW173" s="568"/>
      <c r="AX173" s="568"/>
      <c r="AY173" s="568"/>
      <c r="AZ173" s="568"/>
      <c r="BA173" s="568"/>
      <c r="BB173" s="568"/>
      <c r="BC173" s="568"/>
      <c r="BD173" s="568"/>
      <c r="BE173" s="568"/>
      <c r="BF173" s="568"/>
      <c r="BG173" s="568"/>
      <c r="BH173" s="568"/>
      <c r="BI173" s="568"/>
      <c r="BJ173" s="568"/>
      <c r="BK173" s="568"/>
      <c r="BL173" s="568"/>
      <c r="BM173" s="568"/>
      <c r="BN173" s="568"/>
      <c r="BO173" s="568"/>
      <c r="BP173" s="568"/>
      <c r="BQ173" s="568"/>
      <c r="BR173" s="568"/>
      <c r="BS173" s="568"/>
      <c r="BT173" s="568"/>
      <c r="BU173" s="568"/>
      <c r="BV173" s="568"/>
      <c r="BW173" s="568"/>
      <c r="BX173" s="568"/>
      <c r="BY173" s="568"/>
      <c r="BZ173" s="568"/>
      <c r="CA173" s="568"/>
      <c r="CB173" s="568"/>
      <c r="CC173" s="568"/>
      <c r="CD173" s="568"/>
      <c r="CE173" s="568"/>
      <c r="CF173" s="568"/>
      <c r="CG173" s="568"/>
      <c r="CH173" s="568"/>
      <c r="CI173" s="568"/>
      <c r="CJ173" s="568"/>
      <c r="CK173" s="568"/>
      <c r="CL173" s="568"/>
      <c r="CM173" s="568"/>
      <c r="CN173" s="568"/>
      <c r="CO173" s="568"/>
      <c r="CP173" s="568"/>
      <c r="CQ173" s="568"/>
      <c r="CR173" s="568"/>
      <c r="CS173" s="568"/>
      <c r="CT173" s="568"/>
      <c r="CU173" s="568"/>
      <c r="CV173" s="568"/>
      <c r="CW173" s="568"/>
      <c r="CX173" s="568"/>
      <c r="CY173" s="568"/>
      <c r="CZ173" s="568"/>
      <c r="DA173" s="568"/>
      <c r="DB173" s="568"/>
      <c r="DC173" s="568"/>
      <c r="DD173" s="568"/>
      <c r="DE173" s="568"/>
      <c r="DF173" s="568"/>
      <c r="DG173" s="568"/>
      <c r="DH173" s="568"/>
      <c r="DI173" s="568"/>
      <c r="DJ173" s="568"/>
      <c r="DK173" s="568"/>
      <c r="DL173" s="568"/>
      <c r="DM173" s="568"/>
      <c r="DN173" s="568"/>
      <c r="DO173" s="568"/>
      <c r="DP173" s="568"/>
      <c r="DQ173" s="568"/>
      <c r="DR173" s="568"/>
      <c r="DS173" s="568"/>
      <c r="DT173" s="568"/>
      <c r="DU173" s="568"/>
      <c r="DV173" s="568"/>
      <c r="DW173" s="568"/>
      <c r="DX173" s="568"/>
      <c r="DY173" s="568"/>
      <c r="DZ173" s="568"/>
      <c r="EA173" s="568"/>
      <c r="EB173" s="568"/>
      <c r="EC173" s="568"/>
      <c r="ED173" s="568"/>
      <c r="EE173" s="568"/>
      <c r="EF173" s="568"/>
      <c r="EG173" s="568"/>
      <c r="EH173" s="568"/>
      <c r="EI173" s="568"/>
      <c r="EJ173" s="568"/>
      <c r="EK173" s="568"/>
      <c r="EL173" s="568"/>
      <c r="EM173" s="568"/>
      <c r="EN173" s="568"/>
      <c r="EO173" s="568"/>
      <c r="EP173" s="568"/>
      <c r="EQ173" s="568"/>
      <c r="ER173" s="568"/>
      <c r="ES173" s="568"/>
      <c r="ET173" s="568"/>
      <c r="EU173" s="568"/>
      <c r="EV173" s="568"/>
      <c r="EW173" s="568"/>
      <c r="EX173" s="568"/>
      <c r="EY173" s="568"/>
      <c r="EZ173" s="568"/>
      <c r="FA173" s="568"/>
      <c r="FB173" s="568"/>
      <c r="FC173" s="568"/>
      <c r="FD173" s="568"/>
      <c r="FE173" s="568"/>
      <c r="FF173" s="568"/>
      <c r="FG173" s="568"/>
      <c r="FH173" s="568"/>
      <c r="FI173" s="568"/>
      <c r="FJ173" s="568"/>
      <c r="FK173" s="568"/>
      <c r="FL173" s="568"/>
      <c r="FM173" s="568"/>
      <c r="FN173" s="568"/>
      <c r="FO173" s="568"/>
      <c r="FP173" s="568"/>
      <c r="FQ173" s="568"/>
      <c r="FR173" s="568"/>
      <c r="FS173" s="568"/>
      <c r="FT173" s="568"/>
      <c r="FU173" s="568"/>
      <c r="FV173" s="568"/>
      <c r="FW173" s="568"/>
      <c r="FX173" s="568"/>
      <c r="FY173" s="568"/>
      <c r="FZ173" s="568"/>
      <c r="GA173" s="568"/>
      <c r="GB173" s="568"/>
      <c r="GC173" s="568"/>
      <c r="GD173" s="568"/>
      <c r="GE173" s="568"/>
      <c r="GF173" s="568"/>
      <c r="GG173" s="568"/>
      <c r="GH173" s="568"/>
      <c r="GI173" s="568"/>
      <c r="GJ173" s="568"/>
      <c r="GK173" s="568"/>
      <c r="GL173" s="568"/>
      <c r="GM173" s="568"/>
      <c r="GN173" s="568"/>
      <c r="GO173" s="568"/>
      <c r="GP173" s="568"/>
      <c r="GQ173" s="568"/>
      <c r="GR173" s="568"/>
      <c r="GS173" s="568"/>
      <c r="GT173" s="568"/>
      <c r="GU173" s="568"/>
      <c r="GV173" s="568"/>
      <c r="GW173" s="568"/>
      <c r="GX173" s="568"/>
      <c r="GY173" s="568"/>
      <c r="GZ173" s="568"/>
      <c r="HA173" s="568"/>
      <c r="HB173" s="568"/>
      <c r="HC173" s="568"/>
      <c r="HD173" s="568"/>
      <c r="HE173" s="568"/>
      <c r="HF173" s="568"/>
      <c r="HG173" s="568"/>
      <c r="HH173" s="568"/>
      <c r="HI173" s="568"/>
      <c r="HJ173" s="568"/>
      <c r="HK173" s="568"/>
      <c r="HL173" s="568"/>
      <c r="HM173" s="568"/>
      <c r="HN173" s="568"/>
      <c r="HO173" s="568"/>
      <c r="HP173" s="568"/>
      <c r="HQ173" s="568"/>
      <c r="HR173" s="568"/>
      <c r="HS173" s="568"/>
      <c r="HT173" s="568"/>
    </row>
    <row r="174" spans="1:228" s="569" customFormat="1" ht="45" customHeight="1">
      <c r="A174" s="589" t="s">
        <v>667</v>
      </c>
      <c r="B174" s="623" t="s">
        <v>1491</v>
      </c>
      <c r="C174" s="622" t="s">
        <v>26</v>
      </c>
      <c r="D174" s="624" t="s">
        <v>668</v>
      </c>
      <c r="E174" s="625"/>
      <c r="F174" s="622"/>
      <c r="G174" s="622"/>
      <c r="H174" s="653"/>
      <c r="I174" s="653"/>
      <c r="J174" s="622"/>
      <c r="K174" s="626"/>
      <c r="L174" s="626"/>
      <c r="M174" s="622"/>
      <c r="N174" s="622"/>
      <c r="O174" s="622"/>
      <c r="P174" s="622"/>
      <c r="Q174" s="669"/>
      <c r="R174" s="568"/>
      <c r="S174" s="568"/>
      <c r="T174" s="568"/>
      <c r="U174" s="568"/>
      <c r="V174" s="568"/>
      <c r="W174" s="568"/>
      <c r="X174" s="568"/>
      <c r="Y174" s="568"/>
      <c r="Z174" s="568"/>
      <c r="AA174" s="568"/>
      <c r="AB174" s="568"/>
      <c r="AC174" s="568"/>
      <c r="AD174" s="568"/>
      <c r="AE174" s="568"/>
      <c r="AF174" s="568"/>
      <c r="AG174" s="568"/>
      <c r="AH174" s="568"/>
      <c r="AI174" s="568"/>
      <c r="AJ174" s="568"/>
      <c r="AK174" s="568"/>
      <c r="AL174" s="568"/>
      <c r="AM174" s="568"/>
      <c r="AN174" s="568"/>
      <c r="AO174" s="568"/>
      <c r="AP174" s="568"/>
      <c r="AQ174" s="568"/>
      <c r="AR174" s="568"/>
      <c r="AS174" s="568"/>
      <c r="AT174" s="568"/>
      <c r="AU174" s="568"/>
      <c r="AV174" s="568"/>
      <c r="AW174" s="568"/>
      <c r="AX174" s="568"/>
      <c r="AY174" s="568"/>
      <c r="AZ174" s="568"/>
      <c r="BA174" s="568"/>
      <c r="BB174" s="568"/>
      <c r="BC174" s="568"/>
      <c r="BD174" s="568"/>
      <c r="BE174" s="568"/>
      <c r="BF174" s="568"/>
      <c r="BG174" s="568"/>
      <c r="BH174" s="568"/>
      <c r="BI174" s="568"/>
      <c r="BJ174" s="568"/>
      <c r="BK174" s="568"/>
      <c r="BL174" s="568"/>
      <c r="BM174" s="568"/>
      <c r="BN174" s="568"/>
      <c r="BO174" s="568"/>
      <c r="BP174" s="568"/>
      <c r="BQ174" s="568"/>
      <c r="BR174" s="568"/>
      <c r="BS174" s="568"/>
      <c r="BT174" s="568"/>
      <c r="BU174" s="568"/>
      <c r="BV174" s="568"/>
      <c r="BW174" s="568"/>
      <c r="BX174" s="568"/>
      <c r="BY174" s="568"/>
      <c r="BZ174" s="568"/>
      <c r="CA174" s="568"/>
      <c r="CB174" s="568"/>
      <c r="CC174" s="568"/>
      <c r="CD174" s="568"/>
      <c r="CE174" s="568"/>
      <c r="CF174" s="568"/>
      <c r="CG174" s="568"/>
      <c r="CH174" s="568"/>
      <c r="CI174" s="568"/>
      <c r="CJ174" s="568"/>
      <c r="CK174" s="568"/>
      <c r="CL174" s="568"/>
      <c r="CM174" s="568"/>
      <c r="CN174" s="568"/>
      <c r="CO174" s="568"/>
      <c r="CP174" s="568"/>
      <c r="CQ174" s="568"/>
      <c r="CR174" s="568"/>
      <c r="CS174" s="568"/>
      <c r="CT174" s="568"/>
      <c r="CU174" s="568"/>
      <c r="CV174" s="568"/>
      <c r="CW174" s="568"/>
      <c r="CX174" s="568"/>
      <c r="CY174" s="568"/>
      <c r="CZ174" s="568"/>
      <c r="DA174" s="568"/>
      <c r="DB174" s="568"/>
      <c r="DC174" s="568"/>
      <c r="DD174" s="568"/>
      <c r="DE174" s="568"/>
      <c r="DF174" s="568"/>
      <c r="DG174" s="568"/>
      <c r="DH174" s="568"/>
      <c r="DI174" s="568"/>
      <c r="DJ174" s="568"/>
      <c r="DK174" s="568"/>
      <c r="DL174" s="568"/>
      <c r="DM174" s="568"/>
      <c r="DN174" s="568"/>
      <c r="DO174" s="568"/>
      <c r="DP174" s="568"/>
      <c r="DQ174" s="568"/>
      <c r="DR174" s="568"/>
      <c r="DS174" s="568"/>
      <c r="DT174" s="568"/>
      <c r="DU174" s="568"/>
      <c r="DV174" s="568"/>
      <c r="DW174" s="568"/>
      <c r="DX174" s="568"/>
      <c r="DY174" s="568"/>
      <c r="DZ174" s="568"/>
      <c r="EA174" s="568"/>
      <c r="EB174" s="568"/>
      <c r="EC174" s="568"/>
      <c r="ED174" s="568"/>
      <c r="EE174" s="568"/>
      <c r="EF174" s="568"/>
      <c r="EG174" s="568"/>
      <c r="EH174" s="568"/>
      <c r="EI174" s="568"/>
      <c r="EJ174" s="568"/>
      <c r="EK174" s="568"/>
      <c r="EL174" s="568"/>
      <c r="EM174" s="568"/>
      <c r="EN174" s="568"/>
      <c r="EO174" s="568"/>
      <c r="EP174" s="568"/>
      <c r="EQ174" s="568"/>
      <c r="ER174" s="568"/>
      <c r="ES174" s="568"/>
      <c r="ET174" s="568"/>
      <c r="EU174" s="568"/>
      <c r="EV174" s="568"/>
      <c r="EW174" s="568"/>
      <c r="EX174" s="568"/>
      <c r="EY174" s="568"/>
      <c r="EZ174" s="568"/>
      <c r="FA174" s="568"/>
      <c r="FB174" s="568"/>
      <c r="FC174" s="568"/>
      <c r="FD174" s="568"/>
      <c r="FE174" s="568"/>
      <c r="FF174" s="568"/>
      <c r="FG174" s="568"/>
      <c r="FH174" s="568"/>
      <c r="FI174" s="568"/>
      <c r="FJ174" s="568"/>
      <c r="FK174" s="568"/>
      <c r="FL174" s="568"/>
      <c r="FM174" s="568"/>
      <c r="FN174" s="568"/>
      <c r="FO174" s="568"/>
      <c r="FP174" s="568"/>
      <c r="FQ174" s="568"/>
      <c r="FR174" s="568"/>
      <c r="FS174" s="568"/>
      <c r="FT174" s="568"/>
      <c r="FU174" s="568"/>
      <c r="FV174" s="568"/>
      <c r="FW174" s="568"/>
      <c r="FX174" s="568"/>
      <c r="FY174" s="568"/>
      <c r="FZ174" s="568"/>
      <c r="GA174" s="568"/>
      <c r="GB174" s="568"/>
      <c r="GC174" s="568"/>
      <c r="GD174" s="568"/>
      <c r="GE174" s="568"/>
      <c r="GF174" s="568"/>
      <c r="GG174" s="568"/>
      <c r="GH174" s="568"/>
      <c r="GI174" s="568"/>
      <c r="GJ174" s="568"/>
      <c r="GK174" s="568"/>
      <c r="GL174" s="568"/>
      <c r="GM174" s="568"/>
      <c r="GN174" s="568"/>
      <c r="GO174" s="568"/>
      <c r="GP174" s="568"/>
      <c r="GQ174" s="568"/>
      <c r="GR174" s="568"/>
      <c r="GS174" s="568"/>
      <c r="GT174" s="568"/>
      <c r="GU174" s="568"/>
      <c r="GV174" s="568"/>
      <c r="GW174" s="568"/>
      <c r="GX174" s="568"/>
      <c r="GY174" s="568"/>
      <c r="GZ174" s="568"/>
      <c r="HA174" s="568"/>
      <c r="HB174" s="568"/>
      <c r="HC174" s="568"/>
      <c r="HD174" s="568"/>
      <c r="HE174" s="568"/>
      <c r="HF174" s="568"/>
      <c r="HG174" s="568"/>
      <c r="HH174" s="568"/>
      <c r="HI174" s="568"/>
      <c r="HJ174" s="568"/>
      <c r="HK174" s="568"/>
      <c r="HL174" s="568"/>
      <c r="HM174" s="568"/>
      <c r="HN174" s="568"/>
      <c r="HO174" s="568"/>
      <c r="HP174" s="568"/>
      <c r="HQ174" s="568"/>
      <c r="HR174" s="568"/>
      <c r="HS174" s="568"/>
      <c r="HT174" s="568"/>
    </row>
    <row r="175" spans="1:228" s="569" customFormat="1" ht="45" customHeight="1">
      <c r="A175" s="589" t="s">
        <v>669</v>
      </c>
      <c r="B175" s="623" t="s">
        <v>1492</v>
      </c>
      <c r="C175" s="622" t="s">
        <v>26</v>
      </c>
      <c r="D175" s="624" t="s">
        <v>670</v>
      </c>
      <c r="E175" s="625"/>
      <c r="F175" s="622"/>
      <c r="G175" s="622"/>
      <c r="H175" s="653"/>
      <c r="I175" s="653"/>
      <c r="J175" s="622"/>
      <c r="K175" s="626"/>
      <c r="L175" s="626"/>
      <c r="M175" s="622"/>
      <c r="N175" s="622"/>
      <c r="O175" s="622"/>
      <c r="P175" s="622"/>
      <c r="Q175" s="669"/>
      <c r="R175" s="568"/>
      <c r="S175" s="568"/>
      <c r="T175" s="568"/>
      <c r="U175" s="568"/>
      <c r="V175" s="568"/>
      <c r="W175" s="568"/>
      <c r="X175" s="568"/>
      <c r="Y175" s="568"/>
      <c r="Z175" s="568"/>
      <c r="AA175" s="568"/>
      <c r="AB175" s="568"/>
      <c r="AC175" s="568"/>
      <c r="AD175" s="568"/>
      <c r="AE175" s="568"/>
      <c r="AF175" s="568"/>
      <c r="AG175" s="568"/>
      <c r="AH175" s="568"/>
      <c r="AI175" s="568"/>
      <c r="AJ175" s="568"/>
      <c r="AK175" s="568"/>
      <c r="AL175" s="568"/>
      <c r="AM175" s="568"/>
      <c r="AN175" s="568"/>
      <c r="AO175" s="568"/>
      <c r="AP175" s="568"/>
      <c r="AQ175" s="568"/>
      <c r="AR175" s="568"/>
      <c r="AS175" s="568"/>
      <c r="AT175" s="568"/>
      <c r="AU175" s="568"/>
      <c r="AV175" s="568"/>
      <c r="AW175" s="568"/>
      <c r="AX175" s="568"/>
      <c r="AY175" s="568"/>
      <c r="AZ175" s="568"/>
      <c r="BA175" s="568"/>
      <c r="BB175" s="568"/>
      <c r="BC175" s="568"/>
      <c r="BD175" s="568"/>
      <c r="BE175" s="568"/>
      <c r="BF175" s="568"/>
      <c r="BG175" s="568"/>
      <c r="BH175" s="568"/>
      <c r="BI175" s="568"/>
      <c r="BJ175" s="568"/>
      <c r="BK175" s="568"/>
      <c r="BL175" s="568"/>
      <c r="BM175" s="568"/>
      <c r="BN175" s="568"/>
      <c r="BO175" s="568"/>
      <c r="BP175" s="568"/>
      <c r="BQ175" s="568"/>
      <c r="BR175" s="568"/>
      <c r="BS175" s="568"/>
      <c r="BT175" s="568"/>
      <c r="BU175" s="568"/>
      <c r="BV175" s="568"/>
      <c r="BW175" s="568"/>
      <c r="BX175" s="568"/>
      <c r="BY175" s="568"/>
      <c r="BZ175" s="568"/>
      <c r="CA175" s="568"/>
      <c r="CB175" s="568"/>
      <c r="CC175" s="568"/>
      <c r="CD175" s="568"/>
      <c r="CE175" s="568"/>
      <c r="CF175" s="568"/>
      <c r="CG175" s="568"/>
      <c r="CH175" s="568"/>
      <c r="CI175" s="568"/>
      <c r="CJ175" s="568"/>
      <c r="CK175" s="568"/>
      <c r="CL175" s="568"/>
      <c r="CM175" s="568"/>
      <c r="CN175" s="568"/>
      <c r="CO175" s="568"/>
      <c r="CP175" s="568"/>
      <c r="CQ175" s="568"/>
      <c r="CR175" s="568"/>
      <c r="CS175" s="568"/>
      <c r="CT175" s="568"/>
      <c r="CU175" s="568"/>
      <c r="CV175" s="568"/>
      <c r="CW175" s="568"/>
      <c r="CX175" s="568"/>
      <c r="CY175" s="568"/>
      <c r="CZ175" s="568"/>
      <c r="DA175" s="568"/>
      <c r="DB175" s="568"/>
      <c r="DC175" s="568"/>
      <c r="DD175" s="568"/>
      <c r="DE175" s="568"/>
      <c r="DF175" s="568"/>
      <c r="DG175" s="568"/>
      <c r="DH175" s="568"/>
      <c r="DI175" s="568"/>
      <c r="DJ175" s="568"/>
      <c r="DK175" s="568"/>
      <c r="DL175" s="568"/>
      <c r="DM175" s="568"/>
      <c r="DN175" s="568"/>
      <c r="DO175" s="568"/>
      <c r="DP175" s="568"/>
      <c r="DQ175" s="568"/>
      <c r="DR175" s="568"/>
      <c r="DS175" s="568"/>
      <c r="DT175" s="568"/>
      <c r="DU175" s="568"/>
      <c r="DV175" s="568"/>
      <c r="DW175" s="568"/>
      <c r="DX175" s="568"/>
      <c r="DY175" s="568"/>
      <c r="DZ175" s="568"/>
      <c r="EA175" s="568"/>
      <c r="EB175" s="568"/>
      <c r="EC175" s="568"/>
      <c r="ED175" s="568"/>
      <c r="EE175" s="568"/>
      <c r="EF175" s="568"/>
      <c r="EG175" s="568"/>
      <c r="EH175" s="568"/>
      <c r="EI175" s="568"/>
      <c r="EJ175" s="568"/>
      <c r="EK175" s="568"/>
      <c r="EL175" s="568"/>
      <c r="EM175" s="568"/>
      <c r="EN175" s="568"/>
      <c r="EO175" s="568"/>
      <c r="EP175" s="568"/>
      <c r="EQ175" s="568"/>
      <c r="ER175" s="568"/>
      <c r="ES175" s="568"/>
      <c r="ET175" s="568"/>
      <c r="EU175" s="568"/>
      <c r="EV175" s="568"/>
      <c r="EW175" s="568"/>
      <c r="EX175" s="568"/>
      <c r="EY175" s="568"/>
      <c r="EZ175" s="568"/>
      <c r="FA175" s="568"/>
      <c r="FB175" s="568"/>
      <c r="FC175" s="568"/>
      <c r="FD175" s="568"/>
      <c r="FE175" s="568"/>
      <c r="FF175" s="568"/>
      <c r="FG175" s="568"/>
      <c r="FH175" s="568"/>
      <c r="FI175" s="568"/>
      <c r="FJ175" s="568"/>
      <c r="FK175" s="568"/>
      <c r="FL175" s="568"/>
      <c r="FM175" s="568"/>
      <c r="FN175" s="568"/>
      <c r="FO175" s="568"/>
      <c r="FP175" s="568"/>
      <c r="FQ175" s="568"/>
      <c r="FR175" s="568"/>
      <c r="FS175" s="568"/>
      <c r="FT175" s="568"/>
      <c r="FU175" s="568"/>
      <c r="FV175" s="568"/>
      <c r="FW175" s="568"/>
      <c r="FX175" s="568"/>
      <c r="FY175" s="568"/>
      <c r="FZ175" s="568"/>
      <c r="GA175" s="568"/>
      <c r="GB175" s="568"/>
      <c r="GC175" s="568"/>
      <c r="GD175" s="568"/>
      <c r="GE175" s="568"/>
      <c r="GF175" s="568"/>
      <c r="GG175" s="568"/>
      <c r="GH175" s="568"/>
      <c r="GI175" s="568"/>
      <c r="GJ175" s="568"/>
      <c r="GK175" s="568"/>
      <c r="GL175" s="568"/>
      <c r="GM175" s="568"/>
      <c r="GN175" s="568"/>
      <c r="GO175" s="568"/>
      <c r="GP175" s="568"/>
      <c r="GQ175" s="568"/>
      <c r="GR175" s="568"/>
      <c r="GS175" s="568"/>
      <c r="GT175" s="568"/>
      <c r="GU175" s="568"/>
      <c r="GV175" s="568"/>
      <c r="GW175" s="568"/>
      <c r="GX175" s="568"/>
      <c r="GY175" s="568"/>
      <c r="GZ175" s="568"/>
      <c r="HA175" s="568"/>
      <c r="HB175" s="568"/>
      <c r="HC175" s="568"/>
      <c r="HD175" s="568"/>
      <c r="HE175" s="568"/>
      <c r="HF175" s="568"/>
      <c r="HG175" s="568"/>
      <c r="HH175" s="568"/>
      <c r="HI175" s="568"/>
      <c r="HJ175" s="568"/>
      <c r="HK175" s="568"/>
      <c r="HL175" s="568"/>
      <c r="HM175" s="568"/>
      <c r="HN175" s="568"/>
      <c r="HO175" s="568"/>
      <c r="HP175" s="568"/>
      <c r="HQ175" s="568"/>
      <c r="HR175" s="568"/>
      <c r="HS175" s="568"/>
      <c r="HT175" s="568"/>
    </row>
    <row r="176" spans="1:228" s="569" customFormat="1" ht="45" customHeight="1">
      <c r="A176" s="589" t="s">
        <v>671</v>
      </c>
      <c r="B176" s="623" t="s">
        <v>1493</v>
      </c>
      <c r="C176" s="622" t="s">
        <v>26</v>
      </c>
      <c r="D176" s="624" t="s">
        <v>672</v>
      </c>
      <c r="E176" s="625"/>
      <c r="F176" s="622"/>
      <c r="G176" s="622"/>
      <c r="H176" s="653"/>
      <c r="I176" s="653"/>
      <c r="J176" s="622"/>
      <c r="K176" s="626"/>
      <c r="L176" s="626"/>
      <c r="M176" s="622"/>
      <c r="N176" s="622"/>
      <c r="O176" s="622"/>
      <c r="P176" s="622"/>
      <c r="Q176" s="669"/>
      <c r="R176" s="568"/>
      <c r="S176" s="568"/>
      <c r="T176" s="568"/>
      <c r="U176" s="568"/>
      <c r="V176" s="568"/>
      <c r="W176" s="568"/>
      <c r="X176" s="568"/>
      <c r="Y176" s="568"/>
      <c r="Z176" s="568"/>
      <c r="AA176" s="568"/>
      <c r="AB176" s="568"/>
      <c r="AC176" s="568"/>
      <c r="AD176" s="568"/>
      <c r="AE176" s="568"/>
      <c r="AF176" s="568"/>
      <c r="AG176" s="568"/>
      <c r="AH176" s="568"/>
      <c r="AI176" s="568"/>
      <c r="AJ176" s="568"/>
      <c r="AK176" s="568"/>
      <c r="AL176" s="568"/>
      <c r="AM176" s="568"/>
      <c r="AN176" s="568"/>
      <c r="AO176" s="568"/>
      <c r="AP176" s="568"/>
      <c r="AQ176" s="568"/>
      <c r="AR176" s="568"/>
      <c r="AS176" s="568"/>
      <c r="AT176" s="568"/>
      <c r="AU176" s="568"/>
      <c r="AV176" s="568"/>
      <c r="AW176" s="568"/>
      <c r="AX176" s="568"/>
      <c r="AY176" s="568"/>
      <c r="AZ176" s="568"/>
      <c r="BA176" s="568"/>
      <c r="BB176" s="568"/>
      <c r="BC176" s="568"/>
      <c r="BD176" s="568"/>
      <c r="BE176" s="568"/>
      <c r="BF176" s="568"/>
      <c r="BG176" s="568"/>
      <c r="BH176" s="568"/>
      <c r="BI176" s="568"/>
      <c r="BJ176" s="568"/>
      <c r="BK176" s="568"/>
      <c r="BL176" s="568"/>
      <c r="BM176" s="568"/>
      <c r="BN176" s="568"/>
      <c r="BO176" s="568"/>
      <c r="BP176" s="568"/>
      <c r="BQ176" s="568"/>
      <c r="BR176" s="568"/>
      <c r="BS176" s="568"/>
      <c r="BT176" s="568"/>
      <c r="BU176" s="568"/>
      <c r="BV176" s="568"/>
      <c r="BW176" s="568"/>
      <c r="BX176" s="568"/>
      <c r="BY176" s="568"/>
      <c r="BZ176" s="568"/>
      <c r="CA176" s="568"/>
      <c r="CB176" s="568"/>
      <c r="CC176" s="568"/>
      <c r="CD176" s="568"/>
      <c r="CE176" s="568"/>
      <c r="CF176" s="568"/>
      <c r="CG176" s="568"/>
      <c r="CH176" s="568"/>
      <c r="CI176" s="568"/>
      <c r="CJ176" s="568"/>
      <c r="CK176" s="568"/>
      <c r="CL176" s="568"/>
      <c r="CM176" s="568"/>
      <c r="CN176" s="568"/>
      <c r="CO176" s="568"/>
      <c r="CP176" s="568"/>
      <c r="CQ176" s="568"/>
      <c r="CR176" s="568"/>
      <c r="CS176" s="568"/>
      <c r="CT176" s="568"/>
      <c r="CU176" s="568"/>
      <c r="CV176" s="568"/>
      <c r="CW176" s="568"/>
      <c r="CX176" s="568"/>
      <c r="CY176" s="568"/>
      <c r="CZ176" s="568"/>
      <c r="DA176" s="568"/>
      <c r="DB176" s="568"/>
      <c r="DC176" s="568"/>
      <c r="DD176" s="568"/>
      <c r="DE176" s="568"/>
      <c r="DF176" s="568"/>
      <c r="DG176" s="568"/>
      <c r="DH176" s="568"/>
      <c r="DI176" s="568"/>
      <c r="DJ176" s="568"/>
      <c r="DK176" s="568"/>
      <c r="DL176" s="568"/>
      <c r="DM176" s="568"/>
      <c r="DN176" s="568"/>
      <c r="DO176" s="568"/>
      <c r="DP176" s="568"/>
      <c r="DQ176" s="568"/>
      <c r="DR176" s="568"/>
      <c r="DS176" s="568"/>
      <c r="DT176" s="568"/>
      <c r="DU176" s="568"/>
      <c r="DV176" s="568"/>
      <c r="DW176" s="568"/>
      <c r="DX176" s="568"/>
      <c r="DY176" s="568"/>
      <c r="DZ176" s="568"/>
      <c r="EA176" s="568"/>
      <c r="EB176" s="568"/>
      <c r="EC176" s="568"/>
      <c r="ED176" s="568"/>
      <c r="EE176" s="568"/>
      <c r="EF176" s="568"/>
      <c r="EG176" s="568"/>
      <c r="EH176" s="568"/>
      <c r="EI176" s="568"/>
      <c r="EJ176" s="568"/>
      <c r="EK176" s="568"/>
      <c r="EL176" s="568"/>
      <c r="EM176" s="568"/>
      <c r="EN176" s="568"/>
      <c r="EO176" s="568"/>
      <c r="EP176" s="568"/>
      <c r="EQ176" s="568"/>
      <c r="ER176" s="568"/>
      <c r="ES176" s="568"/>
      <c r="ET176" s="568"/>
      <c r="EU176" s="568"/>
      <c r="EV176" s="568"/>
      <c r="EW176" s="568"/>
      <c r="EX176" s="568"/>
      <c r="EY176" s="568"/>
      <c r="EZ176" s="568"/>
      <c r="FA176" s="568"/>
      <c r="FB176" s="568"/>
      <c r="FC176" s="568"/>
      <c r="FD176" s="568"/>
      <c r="FE176" s="568"/>
      <c r="FF176" s="568"/>
      <c r="FG176" s="568"/>
      <c r="FH176" s="568"/>
      <c r="FI176" s="568"/>
      <c r="FJ176" s="568"/>
      <c r="FK176" s="568"/>
      <c r="FL176" s="568"/>
      <c r="FM176" s="568"/>
      <c r="FN176" s="568"/>
      <c r="FO176" s="568"/>
      <c r="FP176" s="568"/>
      <c r="FQ176" s="568"/>
      <c r="FR176" s="568"/>
      <c r="FS176" s="568"/>
      <c r="FT176" s="568"/>
      <c r="FU176" s="568"/>
      <c r="FV176" s="568"/>
      <c r="FW176" s="568"/>
      <c r="FX176" s="568"/>
      <c r="FY176" s="568"/>
      <c r="FZ176" s="568"/>
      <c r="GA176" s="568"/>
      <c r="GB176" s="568"/>
      <c r="GC176" s="568"/>
      <c r="GD176" s="568"/>
      <c r="GE176" s="568"/>
      <c r="GF176" s="568"/>
      <c r="GG176" s="568"/>
      <c r="GH176" s="568"/>
      <c r="GI176" s="568"/>
      <c r="GJ176" s="568"/>
      <c r="GK176" s="568"/>
      <c r="GL176" s="568"/>
      <c r="GM176" s="568"/>
      <c r="GN176" s="568"/>
      <c r="GO176" s="568"/>
      <c r="GP176" s="568"/>
      <c r="GQ176" s="568"/>
      <c r="GR176" s="568"/>
      <c r="GS176" s="568"/>
      <c r="GT176" s="568"/>
      <c r="GU176" s="568"/>
      <c r="GV176" s="568"/>
      <c r="GW176" s="568"/>
      <c r="GX176" s="568"/>
      <c r="GY176" s="568"/>
      <c r="GZ176" s="568"/>
      <c r="HA176" s="568"/>
      <c r="HB176" s="568"/>
      <c r="HC176" s="568"/>
      <c r="HD176" s="568"/>
      <c r="HE176" s="568"/>
      <c r="HF176" s="568"/>
      <c r="HG176" s="568"/>
      <c r="HH176" s="568"/>
      <c r="HI176" s="568"/>
      <c r="HJ176" s="568"/>
      <c r="HK176" s="568"/>
      <c r="HL176" s="568"/>
      <c r="HM176" s="568"/>
      <c r="HN176" s="568"/>
      <c r="HO176" s="568"/>
      <c r="HP176" s="568"/>
      <c r="HQ176" s="568"/>
      <c r="HR176" s="568"/>
      <c r="HS176" s="568"/>
      <c r="HT176" s="568"/>
    </row>
    <row r="177" spans="1:228" s="569" customFormat="1" ht="45" customHeight="1">
      <c r="A177" s="589" t="s">
        <v>673</v>
      </c>
      <c r="B177" s="623" t="s">
        <v>1494</v>
      </c>
      <c r="C177" s="622" t="s">
        <v>26</v>
      </c>
      <c r="D177" s="624" t="s">
        <v>674</v>
      </c>
      <c r="E177" s="625"/>
      <c r="F177" s="622"/>
      <c r="G177" s="622"/>
      <c r="H177" s="653"/>
      <c r="I177" s="653"/>
      <c r="J177" s="622"/>
      <c r="K177" s="626"/>
      <c r="L177" s="626"/>
      <c r="M177" s="622"/>
      <c r="N177" s="622"/>
      <c r="O177" s="622"/>
      <c r="P177" s="622"/>
      <c r="Q177" s="669"/>
      <c r="R177" s="568"/>
      <c r="S177" s="568"/>
      <c r="T177" s="568"/>
      <c r="U177" s="568"/>
      <c r="V177" s="568"/>
      <c r="W177" s="568"/>
      <c r="X177" s="568"/>
      <c r="Y177" s="568"/>
      <c r="Z177" s="568"/>
      <c r="AA177" s="568"/>
      <c r="AB177" s="568"/>
      <c r="AC177" s="568"/>
      <c r="AD177" s="568"/>
      <c r="AE177" s="568"/>
      <c r="AF177" s="568"/>
      <c r="AG177" s="568"/>
      <c r="AH177" s="568"/>
      <c r="AI177" s="568"/>
      <c r="AJ177" s="568"/>
      <c r="AK177" s="568"/>
      <c r="AL177" s="568"/>
      <c r="AM177" s="568"/>
      <c r="AN177" s="568"/>
      <c r="AO177" s="568"/>
      <c r="AP177" s="568"/>
      <c r="AQ177" s="568"/>
      <c r="AR177" s="568"/>
      <c r="AS177" s="568"/>
      <c r="AT177" s="568"/>
      <c r="AU177" s="568"/>
      <c r="AV177" s="568"/>
      <c r="AW177" s="568"/>
      <c r="AX177" s="568"/>
      <c r="AY177" s="568"/>
      <c r="AZ177" s="568"/>
      <c r="BA177" s="568"/>
      <c r="BB177" s="568"/>
      <c r="BC177" s="568"/>
      <c r="BD177" s="568"/>
      <c r="BE177" s="568"/>
      <c r="BF177" s="568"/>
      <c r="BG177" s="568"/>
      <c r="BH177" s="568"/>
      <c r="BI177" s="568"/>
      <c r="BJ177" s="568"/>
      <c r="BK177" s="568"/>
      <c r="BL177" s="568"/>
      <c r="BM177" s="568"/>
      <c r="BN177" s="568"/>
      <c r="BO177" s="568"/>
      <c r="BP177" s="568"/>
      <c r="BQ177" s="568"/>
      <c r="BR177" s="568"/>
      <c r="BS177" s="568"/>
      <c r="BT177" s="568"/>
      <c r="BU177" s="568"/>
      <c r="BV177" s="568"/>
      <c r="BW177" s="568"/>
      <c r="BX177" s="568"/>
      <c r="BY177" s="568"/>
      <c r="BZ177" s="568"/>
      <c r="CA177" s="568"/>
      <c r="CB177" s="568"/>
      <c r="CC177" s="568"/>
      <c r="CD177" s="568"/>
      <c r="CE177" s="568"/>
      <c r="CF177" s="568"/>
      <c r="CG177" s="568"/>
      <c r="CH177" s="568"/>
      <c r="CI177" s="568"/>
      <c r="CJ177" s="568"/>
      <c r="CK177" s="568"/>
      <c r="CL177" s="568"/>
      <c r="CM177" s="568"/>
      <c r="CN177" s="568"/>
      <c r="CO177" s="568"/>
      <c r="CP177" s="568"/>
      <c r="CQ177" s="568"/>
      <c r="CR177" s="568"/>
      <c r="CS177" s="568"/>
      <c r="CT177" s="568"/>
      <c r="CU177" s="568"/>
      <c r="CV177" s="568"/>
      <c r="CW177" s="568"/>
      <c r="CX177" s="568"/>
      <c r="CY177" s="568"/>
      <c r="CZ177" s="568"/>
      <c r="DA177" s="568"/>
      <c r="DB177" s="568"/>
      <c r="DC177" s="568"/>
      <c r="DD177" s="568"/>
      <c r="DE177" s="568"/>
      <c r="DF177" s="568"/>
      <c r="DG177" s="568"/>
      <c r="DH177" s="568"/>
      <c r="DI177" s="568"/>
      <c r="DJ177" s="568"/>
      <c r="DK177" s="568"/>
      <c r="DL177" s="568"/>
      <c r="DM177" s="568"/>
      <c r="DN177" s="568"/>
      <c r="DO177" s="568"/>
      <c r="DP177" s="568"/>
      <c r="DQ177" s="568"/>
      <c r="DR177" s="568"/>
      <c r="DS177" s="568"/>
      <c r="DT177" s="568"/>
      <c r="DU177" s="568"/>
      <c r="DV177" s="568"/>
      <c r="DW177" s="568"/>
      <c r="DX177" s="568"/>
      <c r="DY177" s="568"/>
      <c r="DZ177" s="568"/>
      <c r="EA177" s="568"/>
      <c r="EB177" s="568"/>
      <c r="EC177" s="568"/>
      <c r="ED177" s="568"/>
      <c r="EE177" s="568"/>
      <c r="EF177" s="568"/>
      <c r="EG177" s="568"/>
      <c r="EH177" s="568"/>
      <c r="EI177" s="568"/>
      <c r="EJ177" s="568"/>
      <c r="EK177" s="568"/>
      <c r="EL177" s="568"/>
      <c r="EM177" s="568"/>
      <c r="EN177" s="568"/>
      <c r="EO177" s="568"/>
      <c r="EP177" s="568"/>
      <c r="EQ177" s="568"/>
      <c r="ER177" s="568"/>
      <c r="ES177" s="568"/>
      <c r="ET177" s="568"/>
      <c r="EU177" s="568"/>
      <c r="EV177" s="568"/>
      <c r="EW177" s="568"/>
      <c r="EX177" s="568"/>
      <c r="EY177" s="568"/>
      <c r="EZ177" s="568"/>
      <c r="FA177" s="568"/>
      <c r="FB177" s="568"/>
      <c r="FC177" s="568"/>
      <c r="FD177" s="568"/>
      <c r="FE177" s="568"/>
      <c r="FF177" s="568"/>
      <c r="FG177" s="568"/>
      <c r="FH177" s="568"/>
      <c r="FI177" s="568"/>
      <c r="FJ177" s="568"/>
      <c r="FK177" s="568"/>
      <c r="FL177" s="568"/>
      <c r="FM177" s="568"/>
      <c r="FN177" s="568"/>
      <c r="FO177" s="568"/>
      <c r="FP177" s="568"/>
      <c r="FQ177" s="568"/>
      <c r="FR177" s="568"/>
      <c r="FS177" s="568"/>
      <c r="FT177" s="568"/>
      <c r="FU177" s="568"/>
      <c r="FV177" s="568"/>
      <c r="FW177" s="568"/>
      <c r="FX177" s="568"/>
      <c r="FY177" s="568"/>
      <c r="FZ177" s="568"/>
      <c r="GA177" s="568"/>
      <c r="GB177" s="568"/>
      <c r="GC177" s="568"/>
      <c r="GD177" s="568"/>
      <c r="GE177" s="568"/>
      <c r="GF177" s="568"/>
      <c r="GG177" s="568"/>
      <c r="GH177" s="568"/>
      <c r="GI177" s="568"/>
      <c r="GJ177" s="568"/>
      <c r="GK177" s="568"/>
      <c r="GL177" s="568"/>
      <c r="GM177" s="568"/>
      <c r="GN177" s="568"/>
      <c r="GO177" s="568"/>
      <c r="GP177" s="568"/>
      <c r="GQ177" s="568"/>
      <c r="GR177" s="568"/>
      <c r="GS177" s="568"/>
      <c r="GT177" s="568"/>
      <c r="GU177" s="568"/>
      <c r="GV177" s="568"/>
      <c r="GW177" s="568"/>
      <c r="GX177" s="568"/>
      <c r="GY177" s="568"/>
      <c r="GZ177" s="568"/>
      <c r="HA177" s="568"/>
      <c r="HB177" s="568"/>
      <c r="HC177" s="568"/>
      <c r="HD177" s="568"/>
      <c r="HE177" s="568"/>
      <c r="HF177" s="568"/>
      <c r="HG177" s="568"/>
      <c r="HH177" s="568"/>
      <c r="HI177" s="568"/>
      <c r="HJ177" s="568"/>
      <c r="HK177" s="568"/>
      <c r="HL177" s="568"/>
      <c r="HM177" s="568"/>
      <c r="HN177" s="568"/>
      <c r="HO177" s="568"/>
      <c r="HP177" s="568"/>
      <c r="HQ177" s="568"/>
      <c r="HR177" s="568"/>
      <c r="HS177" s="568"/>
      <c r="HT177" s="568"/>
    </row>
    <row r="178" spans="1:228" s="569" customFormat="1" ht="152.25" customHeight="1">
      <c r="A178" s="589">
        <v>8</v>
      </c>
      <c r="B178" s="623">
        <v>146</v>
      </c>
      <c r="C178" s="622" t="s">
        <v>26</v>
      </c>
      <c r="D178" s="624" t="s">
        <v>948</v>
      </c>
      <c r="E178" s="625" t="s">
        <v>1080</v>
      </c>
      <c r="F178" s="622">
        <v>10</v>
      </c>
      <c r="G178" s="622" t="s">
        <v>178</v>
      </c>
      <c r="H178" s="648">
        <v>15000</v>
      </c>
      <c r="I178" s="648">
        <v>15000</v>
      </c>
      <c r="J178" s="622" t="s">
        <v>5</v>
      </c>
      <c r="K178" s="626">
        <v>46081</v>
      </c>
      <c r="L178" s="626">
        <v>46265</v>
      </c>
      <c r="M178" s="622"/>
      <c r="N178" s="622"/>
      <c r="O178" s="622"/>
      <c r="P178" s="622" t="s">
        <v>1302</v>
      </c>
      <c r="Q178" s="669" t="s">
        <v>1303</v>
      </c>
      <c r="R178" s="568"/>
      <c r="S178" s="568"/>
      <c r="T178" s="568"/>
      <c r="U178" s="568"/>
      <c r="V178" s="568"/>
      <c r="W178" s="568"/>
      <c r="X178" s="568"/>
      <c r="Y178" s="568"/>
      <c r="Z178" s="568"/>
      <c r="AA178" s="568"/>
      <c r="AB178" s="568"/>
      <c r="AC178" s="568"/>
      <c r="AD178" s="568"/>
      <c r="AE178" s="568"/>
      <c r="AF178" s="568"/>
      <c r="AG178" s="568"/>
      <c r="AH178" s="568"/>
      <c r="AI178" s="568"/>
      <c r="AJ178" s="568"/>
      <c r="AK178" s="568"/>
      <c r="AL178" s="568"/>
      <c r="AM178" s="568"/>
      <c r="AN178" s="568"/>
      <c r="AO178" s="568"/>
      <c r="AP178" s="568"/>
      <c r="AQ178" s="568"/>
      <c r="AR178" s="568"/>
      <c r="AS178" s="568"/>
      <c r="AT178" s="568"/>
      <c r="AU178" s="568"/>
      <c r="AV178" s="568"/>
      <c r="AW178" s="568"/>
      <c r="AX178" s="568"/>
      <c r="AY178" s="568"/>
      <c r="AZ178" s="568"/>
      <c r="BA178" s="568"/>
      <c r="BB178" s="568"/>
      <c r="BC178" s="568"/>
      <c r="BD178" s="568"/>
      <c r="BE178" s="568"/>
      <c r="BF178" s="568"/>
      <c r="BG178" s="568"/>
      <c r="BH178" s="568"/>
      <c r="BI178" s="568"/>
      <c r="BJ178" s="568"/>
      <c r="BK178" s="568"/>
      <c r="BL178" s="568"/>
      <c r="BM178" s="568"/>
      <c r="BN178" s="568"/>
      <c r="BO178" s="568"/>
      <c r="BP178" s="568"/>
      <c r="BQ178" s="568"/>
      <c r="BR178" s="568"/>
      <c r="BS178" s="568"/>
      <c r="BT178" s="568"/>
      <c r="BU178" s="568"/>
      <c r="BV178" s="568"/>
      <c r="BW178" s="568"/>
      <c r="BX178" s="568"/>
      <c r="BY178" s="568"/>
      <c r="BZ178" s="568"/>
      <c r="CA178" s="568"/>
      <c r="CB178" s="568"/>
      <c r="CC178" s="568"/>
      <c r="CD178" s="568"/>
      <c r="CE178" s="568"/>
      <c r="CF178" s="568"/>
      <c r="CG178" s="568"/>
      <c r="CH178" s="568"/>
      <c r="CI178" s="568"/>
      <c r="CJ178" s="568"/>
      <c r="CK178" s="568"/>
      <c r="CL178" s="568"/>
      <c r="CM178" s="568"/>
      <c r="CN178" s="568"/>
      <c r="CO178" s="568"/>
      <c r="CP178" s="568"/>
      <c r="CQ178" s="568"/>
      <c r="CR178" s="568"/>
      <c r="CS178" s="568"/>
      <c r="CT178" s="568"/>
      <c r="CU178" s="568"/>
      <c r="CV178" s="568"/>
      <c r="CW178" s="568"/>
      <c r="CX178" s="568"/>
      <c r="CY178" s="568"/>
      <c r="CZ178" s="568"/>
      <c r="DA178" s="568"/>
      <c r="DB178" s="568"/>
      <c r="DC178" s="568"/>
      <c r="DD178" s="568"/>
      <c r="DE178" s="568"/>
      <c r="DF178" s="568"/>
      <c r="DG178" s="568"/>
      <c r="DH178" s="568"/>
      <c r="DI178" s="568"/>
      <c r="DJ178" s="568"/>
      <c r="DK178" s="568"/>
      <c r="DL178" s="568"/>
      <c r="DM178" s="568"/>
      <c r="DN178" s="568"/>
      <c r="DO178" s="568"/>
      <c r="DP178" s="568"/>
      <c r="DQ178" s="568"/>
      <c r="DR178" s="568"/>
      <c r="DS178" s="568"/>
      <c r="DT178" s="568"/>
      <c r="DU178" s="568"/>
      <c r="DV178" s="568"/>
      <c r="DW178" s="568"/>
      <c r="DX178" s="568"/>
      <c r="DY178" s="568"/>
      <c r="DZ178" s="568"/>
      <c r="EA178" s="568"/>
      <c r="EB178" s="568"/>
      <c r="EC178" s="568"/>
      <c r="ED178" s="568"/>
      <c r="EE178" s="568"/>
      <c r="EF178" s="568"/>
      <c r="EG178" s="568"/>
      <c r="EH178" s="568"/>
      <c r="EI178" s="568"/>
      <c r="EJ178" s="568"/>
      <c r="EK178" s="568"/>
      <c r="EL178" s="568"/>
      <c r="EM178" s="568"/>
      <c r="EN178" s="568"/>
      <c r="EO178" s="568"/>
      <c r="EP178" s="568"/>
      <c r="EQ178" s="568"/>
      <c r="ER178" s="568"/>
      <c r="ES178" s="568"/>
      <c r="ET178" s="568"/>
      <c r="EU178" s="568"/>
      <c r="EV178" s="568"/>
      <c r="EW178" s="568"/>
      <c r="EX178" s="568"/>
      <c r="EY178" s="568"/>
      <c r="EZ178" s="568"/>
      <c r="FA178" s="568"/>
      <c r="FB178" s="568"/>
      <c r="FC178" s="568"/>
      <c r="FD178" s="568"/>
      <c r="FE178" s="568"/>
      <c r="FF178" s="568"/>
      <c r="FG178" s="568"/>
      <c r="FH178" s="568"/>
      <c r="FI178" s="568"/>
      <c r="FJ178" s="568"/>
      <c r="FK178" s="568"/>
      <c r="FL178" s="568"/>
      <c r="FM178" s="568"/>
      <c r="FN178" s="568"/>
      <c r="FO178" s="568"/>
      <c r="FP178" s="568"/>
      <c r="FQ178" s="568"/>
      <c r="FR178" s="568"/>
      <c r="FS178" s="568"/>
      <c r="FT178" s="568"/>
      <c r="FU178" s="568"/>
      <c r="FV178" s="568"/>
      <c r="FW178" s="568"/>
      <c r="FX178" s="568"/>
      <c r="FY178" s="568"/>
      <c r="FZ178" s="568"/>
      <c r="GA178" s="568"/>
      <c r="GB178" s="568"/>
      <c r="GC178" s="568"/>
      <c r="GD178" s="568"/>
      <c r="GE178" s="568"/>
      <c r="GF178" s="568"/>
      <c r="GG178" s="568"/>
      <c r="GH178" s="568"/>
      <c r="GI178" s="568"/>
      <c r="GJ178" s="568"/>
      <c r="GK178" s="568"/>
      <c r="GL178" s="568"/>
      <c r="GM178" s="568"/>
      <c r="GN178" s="568"/>
      <c r="GO178" s="568"/>
      <c r="GP178" s="568"/>
      <c r="GQ178" s="568"/>
      <c r="GR178" s="568"/>
      <c r="GS178" s="568"/>
      <c r="GT178" s="568"/>
      <c r="GU178" s="568"/>
      <c r="GV178" s="568"/>
      <c r="GW178" s="568"/>
      <c r="GX178" s="568"/>
      <c r="GY178" s="568"/>
      <c r="GZ178" s="568"/>
      <c r="HA178" s="568"/>
      <c r="HB178" s="568"/>
      <c r="HC178" s="568"/>
      <c r="HD178" s="568"/>
      <c r="HE178" s="568"/>
      <c r="HF178" s="568"/>
      <c r="HG178" s="568"/>
      <c r="HH178" s="568"/>
      <c r="HI178" s="568"/>
      <c r="HJ178" s="568"/>
      <c r="HK178" s="568"/>
      <c r="HL178" s="568"/>
      <c r="HM178" s="568"/>
      <c r="HN178" s="568"/>
      <c r="HO178" s="568"/>
      <c r="HP178" s="568"/>
      <c r="HQ178" s="568"/>
      <c r="HR178" s="568"/>
      <c r="HS178" s="568"/>
      <c r="HT178" s="568"/>
    </row>
    <row r="179" spans="1:228" ht="93.75" customHeight="1">
      <c r="A179" s="590">
        <v>5</v>
      </c>
      <c r="B179" s="623">
        <v>147</v>
      </c>
      <c r="C179" s="627" t="s">
        <v>27</v>
      </c>
      <c r="D179" s="636" t="s">
        <v>912</v>
      </c>
      <c r="E179" s="637" t="s">
        <v>1417</v>
      </c>
      <c r="F179" s="622">
        <f>12+48-24</f>
        <v>36</v>
      </c>
      <c r="G179" s="622" t="s">
        <v>182</v>
      </c>
      <c r="H179" s="648">
        <f>61275+245100-101801.4</f>
        <v>204573.6</v>
      </c>
      <c r="I179" s="648">
        <v>61275</v>
      </c>
      <c r="J179" s="622" t="s">
        <v>11</v>
      </c>
      <c r="K179" s="626">
        <v>45961</v>
      </c>
      <c r="L179" s="626">
        <v>46173</v>
      </c>
      <c r="M179" s="622"/>
      <c r="N179" s="622"/>
      <c r="O179" s="622"/>
      <c r="P179" s="622" t="s">
        <v>1302</v>
      </c>
      <c r="Q179" s="669" t="s">
        <v>1303</v>
      </c>
    </row>
    <row r="180" spans="1:228" ht="93.75" customHeight="1">
      <c r="A180" s="590">
        <v>6</v>
      </c>
      <c r="B180" s="623">
        <v>148</v>
      </c>
      <c r="C180" s="627" t="s">
        <v>27</v>
      </c>
      <c r="D180" s="636" t="s">
        <v>914</v>
      </c>
      <c r="E180" s="637" t="s">
        <v>915</v>
      </c>
      <c r="F180" s="622">
        <f>12+24</f>
        <v>36</v>
      </c>
      <c r="G180" s="622" t="s">
        <v>182</v>
      </c>
      <c r="H180" s="648">
        <f>114557+229114</f>
        <v>343671</v>
      </c>
      <c r="I180" s="648">
        <f>114557</f>
        <v>114557</v>
      </c>
      <c r="J180" s="622" t="s">
        <v>11</v>
      </c>
      <c r="K180" s="626">
        <v>45808</v>
      </c>
      <c r="L180" s="626">
        <v>46053</v>
      </c>
      <c r="M180" s="622"/>
      <c r="N180" s="622"/>
      <c r="O180" s="622"/>
      <c r="P180" s="622" t="s">
        <v>1302</v>
      </c>
      <c r="Q180" s="669" t="s">
        <v>1303</v>
      </c>
    </row>
    <row r="181" spans="1:228" ht="91.15" customHeight="1">
      <c r="A181" s="590">
        <v>7</v>
      </c>
      <c r="B181" s="623">
        <v>149</v>
      </c>
      <c r="C181" s="627" t="s">
        <v>27</v>
      </c>
      <c r="D181" s="636" t="s">
        <v>974</v>
      </c>
      <c r="E181" s="637" t="s">
        <v>915</v>
      </c>
      <c r="F181" s="622">
        <f>12+48</f>
        <v>60</v>
      </c>
      <c r="G181" s="622" t="s">
        <v>182</v>
      </c>
      <c r="H181" s="648">
        <f>45736+182944</f>
        <v>228680</v>
      </c>
      <c r="I181" s="648">
        <v>45736</v>
      </c>
      <c r="J181" s="622" t="s">
        <v>11</v>
      </c>
      <c r="K181" s="626">
        <v>46112</v>
      </c>
      <c r="L181" s="626">
        <v>46265</v>
      </c>
      <c r="M181" s="622"/>
      <c r="N181" s="622"/>
      <c r="O181" s="622"/>
      <c r="P181" s="622" t="s">
        <v>1302</v>
      </c>
      <c r="Q181" s="669" t="s">
        <v>1303</v>
      </c>
    </row>
    <row r="182" spans="1:228" ht="93.75" customHeight="1">
      <c r="A182" s="590">
        <v>8</v>
      </c>
      <c r="B182" s="623">
        <v>150</v>
      </c>
      <c r="C182" s="627" t="s">
        <v>27</v>
      </c>
      <c r="D182" s="636" t="s">
        <v>916</v>
      </c>
      <c r="E182" s="637" t="s">
        <v>1417</v>
      </c>
      <c r="F182" s="622">
        <f>12+48</f>
        <v>60</v>
      </c>
      <c r="G182" s="622" t="s">
        <v>182</v>
      </c>
      <c r="H182" s="634">
        <f>65723+262892</f>
        <v>328615</v>
      </c>
      <c r="I182" s="648">
        <v>65723</v>
      </c>
      <c r="J182" s="622" t="s">
        <v>11</v>
      </c>
      <c r="K182" s="626">
        <v>46295</v>
      </c>
      <c r="L182" s="626">
        <v>46387</v>
      </c>
      <c r="M182" s="622"/>
      <c r="N182" s="622"/>
      <c r="O182" s="622"/>
      <c r="P182" s="622" t="s">
        <v>1302</v>
      </c>
      <c r="Q182" s="669" t="s">
        <v>1303</v>
      </c>
    </row>
    <row r="183" spans="1:228" ht="87" customHeight="1">
      <c r="A183" s="590">
        <v>10</v>
      </c>
      <c r="B183" s="623">
        <v>151</v>
      </c>
      <c r="C183" s="627" t="s">
        <v>27</v>
      </c>
      <c r="D183" s="624" t="s">
        <v>1325</v>
      </c>
      <c r="E183" s="637" t="s">
        <v>915</v>
      </c>
      <c r="F183" s="622">
        <f>12+24</f>
        <v>36</v>
      </c>
      <c r="G183" s="622" t="s">
        <v>182</v>
      </c>
      <c r="H183" s="634">
        <f>64205+187795</f>
        <v>252000</v>
      </c>
      <c r="I183" s="648">
        <f>64205+14428.33</f>
        <v>78633.33</v>
      </c>
      <c r="J183" s="622" t="s">
        <v>11</v>
      </c>
      <c r="K183" s="626">
        <v>45961</v>
      </c>
      <c r="L183" s="626">
        <v>46053</v>
      </c>
      <c r="M183" s="622"/>
      <c r="N183" s="622"/>
      <c r="O183" s="622"/>
      <c r="P183" s="622" t="s">
        <v>1302</v>
      </c>
      <c r="Q183" s="669" t="s">
        <v>1303</v>
      </c>
    </row>
    <row r="184" spans="1:228" ht="109.5" customHeight="1">
      <c r="A184" s="592">
        <v>11</v>
      </c>
      <c r="B184" s="623">
        <v>152</v>
      </c>
      <c r="C184" s="627" t="s">
        <v>27</v>
      </c>
      <c r="D184" s="624" t="s">
        <v>676</v>
      </c>
      <c r="E184" s="625" t="s">
        <v>917</v>
      </c>
      <c r="F184" s="622">
        <v>12</v>
      </c>
      <c r="G184" s="622" t="s">
        <v>178</v>
      </c>
      <c r="H184" s="634">
        <v>17000</v>
      </c>
      <c r="I184" s="634">
        <v>17000</v>
      </c>
      <c r="J184" s="622" t="s">
        <v>5</v>
      </c>
      <c r="K184" s="626">
        <v>45961</v>
      </c>
      <c r="L184" s="626">
        <v>46142</v>
      </c>
      <c r="M184" s="622"/>
      <c r="N184" s="622"/>
      <c r="O184" s="622"/>
      <c r="P184" s="622" t="s">
        <v>1302</v>
      </c>
      <c r="Q184" s="669" t="s">
        <v>1303</v>
      </c>
    </row>
    <row r="185" spans="1:228" s="569" customFormat="1" ht="87" customHeight="1">
      <c r="A185" s="593">
        <v>13</v>
      </c>
      <c r="B185" s="623">
        <v>153</v>
      </c>
      <c r="C185" s="622" t="s">
        <v>27</v>
      </c>
      <c r="D185" s="624" t="s">
        <v>677</v>
      </c>
      <c r="E185" s="625" t="s">
        <v>919</v>
      </c>
      <c r="F185" s="622">
        <v>1</v>
      </c>
      <c r="G185" s="622" t="s">
        <v>185</v>
      </c>
      <c r="H185" s="634">
        <f>78747+28164.1</f>
        <v>106911.1</v>
      </c>
      <c r="I185" s="648">
        <v>78747</v>
      </c>
      <c r="J185" s="622" t="s">
        <v>11</v>
      </c>
      <c r="K185" s="626">
        <v>45869</v>
      </c>
      <c r="L185" s="626">
        <v>46053</v>
      </c>
      <c r="M185" s="622"/>
      <c r="N185" s="622"/>
      <c r="O185" s="622"/>
      <c r="P185" s="622" t="s">
        <v>1302</v>
      </c>
      <c r="Q185" s="669" t="s">
        <v>1303</v>
      </c>
      <c r="R185" s="568"/>
      <c r="S185" s="568"/>
      <c r="T185" s="568"/>
      <c r="U185" s="568"/>
      <c r="V185" s="568"/>
      <c r="W185" s="568"/>
      <c r="X185" s="568"/>
      <c r="Y185" s="568"/>
      <c r="Z185" s="568"/>
      <c r="AA185" s="568"/>
      <c r="AB185" s="568"/>
      <c r="AC185" s="568"/>
      <c r="AD185" s="568"/>
      <c r="AE185" s="568"/>
      <c r="AF185" s="568"/>
      <c r="AG185" s="568"/>
      <c r="AH185" s="568"/>
      <c r="AI185" s="568"/>
      <c r="AJ185" s="568"/>
      <c r="AK185" s="568"/>
      <c r="AL185" s="568"/>
      <c r="AM185" s="568"/>
      <c r="AN185" s="568"/>
      <c r="AO185" s="568"/>
      <c r="AP185" s="568"/>
      <c r="AQ185" s="568"/>
      <c r="AR185" s="568"/>
      <c r="AS185" s="568"/>
      <c r="AT185" s="568"/>
      <c r="AU185" s="568"/>
      <c r="AV185" s="568"/>
      <c r="AW185" s="568"/>
      <c r="AX185" s="568"/>
      <c r="AY185" s="568"/>
      <c r="AZ185" s="568"/>
      <c r="BA185" s="568"/>
      <c r="BB185" s="568"/>
      <c r="BC185" s="568"/>
      <c r="BD185" s="568"/>
      <c r="BE185" s="568"/>
      <c r="BF185" s="568"/>
      <c r="BG185" s="568"/>
      <c r="BH185" s="568"/>
      <c r="BI185" s="568"/>
      <c r="BJ185" s="568"/>
      <c r="BK185" s="568"/>
      <c r="BL185" s="568"/>
      <c r="BM185" s="568"/>
      <c r="BN185" s="568"/>
      <c r="BO185" s="568"/>
      <c r="BP185" s="568"/>
      <c r="BQ185" s="568"/>
      <c r="BR185" s="568"/>
      <c r="BS185" s="568"/>
      <c r="BT185" s="568"/>
      <c r="BU185" s="568"/>
      <c r="BV185" s="568"/>
      <c r="BW185" s="568"/>
      <c r="BX185" s="568"/>
      <c r="BY185" s="568"/>
      <c r="BZ185" s="568"/>
      <c r="CA185" s="568"/>
      <c r="CB185" s="568"/>
      <c r="CC185" s="568"/>
      <c r="CD185" s="568"/>
      <c r="CE185" s="568"/>
      <c r="CF185" s="568"/>
      <c r="CG185" s="568"/>
      <c r="CH185" s="568"/>
      <c r="CI185" s="568"/>
      <c r="CJ185" s="568"/>
      <c r="CK185" s="568"/>
      <c r="CL185" s="568"/>
      <c r="CM185" s="568"/>
      <c r="CN185" s="568"/>
      <c r="CO185" s="568"/>
      <c r="CP185" s="568"/>
      <c r="CQ185" s="568"/>
      <c r="CR185" s="568"/>
      <c r="CS185" s="568"/>
      <c r="CT185" s="568"/>
      <c r="CU185" s="568"/>
      <c r="CV185" s="568"/>
      <c r="CW185" s="568"/>
      <c r="CX185" s="568"/>
      <c r="CY185" s="568"/>
      <c r="CZ185" s="568"/>
      <c r="DA185" s="568"/>
      <c r="DB185" s="568"/>
      <c r="DC185" s="568"/>
      <c r="DD185" s="568"/>
      <c r="DE185" s="568"/>
      <c r="DF185" s="568"/>
      <c r="DG185" s="568"/>
      <c r="DH185" s="568"/>
      <c r="DI185" s="568"/>
      <c r="DJ185" s="568"/>
      <c r="DK185" s="568"/>
      <c r="DL185" s="568"/>
      <c r="DM185" s="568"/>
      <c r="DN185" s="568"/>
      <c r="DO185" s="568"/>
      <c r="DP185" s="568"/>
      <c r="DQ185" s="568"/>
      <c r="DR185" s="568"/>
      <c r="DS185" s="568"/>
      <c r="DT185" s="568"/>
      <c r="DU185" s="568"/>
      <c r="DV185" s="568"/>
      <c r="DW185" s="568"/>
      <c r="DX185" s="568"/>
      <c r="DY185" s="568"/>
      <c r="DZ185" s="568"/>
      <c r="EA185" s="568"/>
      <c r="EB185" s="568"/>
      <c r="EC185" s="568"/>
      <c r="ED185" s="568"/>
      <c r="EE185" s="568"/>
      <c r="EF185" s="568"/>
      <c r="EG185" s="568"/>
      <c r="EH185" s="568"/>
      <c r="EI185" s="568"/>
      <c r="EJ185" s="568"/>
      <c r="EK185" s="568"/>
      <c r="EL185" s="568"/>
      <c r="EM185" s="568"/>
      <c r="EN185" s="568"/>
      <c r="EO185" s="568"/>
      <c r="EP185" s="568"/>
      <c r="EQ185" s="568"/>
      <c r="ER185" s="568"/>
      <c r="ES185" s="568"/>
      <c r="ET185" s="568"/>
      <c r="EU185" s="568"/>
      <c r="EV185" s="568"/>
      <c r="EW185" s="568"/>
      <c r="EX185" s="568"/>
      <c r="EY185" s="568"/>
      <c r="EZ185" s="568"/>
      <c r="FA185" s="568"/>
      <c r="FB185" s="568"/>
      <c r="FC185" s="568"/>
      <c r="FD185" s="568"/>
      <c r="FE185" s="568"/>
      <c r="FF185" s="568"/>
      <c r="FG185" s="568"/>
      <c r="FH185" s="568"/>
      <c r="FI185" s="568"/>
      <c r="FJ185" s="568"/>
      <c r="FK185" s="568"/>
      <c r="FL185" s="568"/>
      <c r="FM185" s="568"/>
      <c r="FN185" s="568"/>
      <c r="FO185" s="568"/>
      <c r="FP185" s="568"/>
      <c r="FQ185" s="568"/>
      <c r="FR185" s="568"/>
      <c r="FS185" s="568"/>
      <c r="FT185" s="568"/>
      <c r="FU185" s="568"/>
      <c r="FV185" s="568"/>
      <c r="FW185" s="568"/>
      <c r="FX185" s="568"/>
      <c r="FY185" s="568"/>
      <c r="FZ185" s="568"/>
      <c r="GA185" s="568"/>
      <c r="GB185" s="568"/>
      <c r="GC185" s="568"/>
      <c r="GD185" s="568"/>
      <c r="GE185" s="568"/>
      <c r="GF185" s="568"/>
      <c r="GG185" s="568"/>
      <c r="GH185" s="568"/>
      <c r="GI185" s="568"/>
      <c r="GJ185" s="568"/>
      <c r="GK185" s="568"/>
      <c r="GL185" s="568"/>
      <c r="GM185" s="568"/>
      <c r="GN185" s="568"/>
      <c r="GO185" s="568"/>
      <c r="GP185" s="568"/>
      <c r="GQ185" s="568"/>
      <c r="GR185" s="568"/>
      <c r="GS185" s="568"/>
      <c r="GT185" s="568"/>
      <c r="GU185" s="568"/>
      <c r="GV185" s="568"/>
      <c r="GW185" s="568"/>
      <c r="GX185" s="568"/>
      <c r="GY185" s="568"/>
      <c r="GZ185" s="568"/>
      <c r="HA185" s="568"/>
      <c r="HB185" s="568"/>
      <c r="HC185" s="568"/>
      <c r="HD185" s="568"/>
      <c r="HE185" s="568"/>
      <c r="HF185" s="568"/>
      <c r="HG185" s="568"/>
      <c r="HH185" s="568"/>
      <c r="HI185" s="568"/>
      <c r="HJ185" s="568"/>
      <c r="HK185" s="568"/>
      <c r="HL185" s="568"/>
      <c r="HM185" s="568"/>
      <c r="HN185" s="568"/>
      <c r="HO185" s="568"/>
      <c r="HP185" s="568"/>
      <c r="HQ185" s="568"/>
      <c r="HR185" s="568"/>
      <c r="HS185" s="568"/>
      <c r="HT185" s="568"/>
    </row>
    <row r="186" spans="1:228" ht="99.6" customHeight="1">
      <c r="A186" s="592">
        <v>14</v>
      </c>
      <c r="B186" s="623">
        <v>154</v>
      </c>
      <c r="C186" s="627" t="s">
        <v>27</v>
      </c>
      <c r="D186" s="636" t="s">
        <v>920</v>
      </c>
      <c r="E186" s="625" t="s">
        <v>678</v>
      </c>
      <c r="F186" s="622">
        <v>1</v>
      </c>
      <c r="G186" s="622" t="s">
        <v>679</v>
      </c>
      <c r="H186" s="634">
        <v>11400</v>
      </c>
      <c r="I186" s="634">
        <v>11400</v>
      </c>
      <c r="J186" s="622" t="s">
        <v>5</v>
      </c>
      <c r="K186" s="626">
        <v>46173</v>
      </c>
      <c r="L186" s="626">
        <v>46356</v>
      </c>
      <c r="M186" s="622"/>
      <c r="N186" s="622"/>
      <c r="O186" s="622"/>
      <c r="P186" s="622" t="s">
        <v>1302</v>
      </c>
      <c r="Q186" s="669" t="s">
        <v>1303</v>
      </c>
    </row>
    <row r="187" spans="1:228" s="569" customFormat="1" ht="93.75" customHeight="1">
      <c r="A187" s="593">
        <v>15</v>
      </c>
      <c r="B187" s="623">
        <v>155</v>
      </c>
      <c r="C187" s="622" t="s">
        <v>27</v>
      </c>
      <c r="D187" s="624" t="s">
        <v>680</v>
      </c>
      <c r="E187" s="625" t="s">
        <v>681</v>
      </c>
      <c r="F187" s="622">
        <v>12</v>
      </c>
      <c r="G187" s="622" t="s">
        <v>182</v>
      </c>
      <c r="H187" s="634">
        <v>232968</v>
      </c>
      <c r="I187" s="634">
        <v>150000</v>
      </c>
      <c r="J187" s="622" t="s">
        <v>11</v>
      </c>
      <c r="K187" s="626">
        <v>46234</v>
      </c>
      <c r="L187" s="626">
        <v>46356</v>
      </c>
      <c r="M187" s="622"/>
      <c r="N187" s="622"/>
      <c r="O187" s="622"/>
      <c r="P187" s="622" t="s">
        <v>1302</v>
      </c>
      <c r="Q187" s="669" t="s">
        <v>1303</v>
      </c>
      <c r="R187" s="568"/>
      <c r="S187" s="568"/>
      <c r="T187" s="568"/>
      <c r="U187" s="568"/>
      <c r="V187" s="568"/>
      <c r="W187" s="568"/>
      <c r="X187" s="568"/>
      <c r="Y187" s="568"/>
      <c r="Z187" s="568"/>
      <c r="AA187" s="568"/>
      <c r="AB187" s="568"/>
      <c r="AC187" s="568"/>
      <c r="AD187" s="568"/>
      <c r="AE187" s="568"/>
      <c r="AF187" s="568"/>
      <c r="AG187" s="568"/>
      <c r="AH187" s="568"/>
      <c r="AI187" s="568"/>
      <c r="AJ187" s="568"/>
      <c r="AK187" s="568"/>
      <c r="AL187" s="568"/>
      <c r="AM187" s="568"/>
      <c r="AN187" s="568"/>
      <c r="AO187" s="568"/>
      <c r="AP187" s="568"/>
      <c r="AQ187" s="568"/>
      <c r="AR187" s="568"/>
      <c r="AS187" s="568"/>
      <c r="AT187" s="568"/>
      <c r="AU187" s="568"/>
      <c r="AV187" s="568"/>
      <c r="AW187" s="568"/>
      <c r="AX187" s="568"/>
      <c r="AY187" s="568"/>
      <c r="AZ187" s="568"/>
      <c r="BA187" s="568"/>
      <c r="BB187" s="568"/>
      <c r="BC187" s="568"/>
      <c r="BD187" s="568"/>
      <c r="BE187" s="568"/>
      <c r="BF187" s="568"/>
      <c r="BG187" s="568"/>
      <c r="BH187" s="568"/>
      <c r="BI187" s="568"/>
      <c r="BJ187" s="568"/>
      <c r="BK187" s="568"/>
      <c r="BL187" s="568"/>
      <c r="BM187" s="568"/>
      <c r="BN187" s="568"/>
      <c r="BO187" s="568"/>
      <c r="BP187" s="568"/>
      <c r="BQ187" s="568"/>
      <c r="BR187" s="568"/>
      <c r="BS187" s="568"/>
      <c r="BT187" s="568"/>
      <c r="BU187" s="568"/>
      <c r="BV187" s="568"/>
      <c r="BW187" s="568"/>
      <c r="BX187" s="568"/>
      <c r="BY187" s="568"/>
      <c r="BZ187" s="568"/>
      <c r="CA187" s="568"/>
      <c r="CB187" s="568"/>
      <c r="CC187" s="568"/>
      <c r="CD187" s="568"/>
      <c r="CE187" s="568"/>
      <c r="CF187" s="568"/>
      <c r="CG187" s="568"/>
      <c r="CH187" s="568"/>
      <c r="CI187" s="568"/>
      <c r="CJ187" s="568"/>
      <c r="CK187" s="568"/>
      <c r="CL187" s="568"/>
      <c r="CM187" s="568"/>
      <c r="CN187" s="568"/>
      <c r="CO187" s="568"/>
      <c r="CP187" s="568"/>
      <c r="CQ187" s="568"/>
      <c r="CR187" s="568"/>
      <c r="CS187" s="568"/>
      <c r="CT187" s="568"/>
      <c r="CU187" s="568"/>
      <c r="CV187" s="568"/>
      <c r="CW187" s="568"/>
      <c r="CX187" s="568"/>
      <c r="CY187" s="568"/>
      <c r="CZ187" s="568"/>
      <c r="DA187" s="568"/>
      <c r="DB187" s="568"/>
      <c r="DC187" s="568"/>
      <c r="DD187" s="568"/>
      <c r="DE187" s="568"/>
      <c r="DF187" s="568"/>
      <c r="DG187" s="568"/>
      <c r="DH187" s="568"/>
      <c r="DI187" s="568"/>
      <c r="DJ187" s="568"/>
      <c r="DK187" s="568"/>
      <c r="DL187" s="568"/>
      <c r="DM187" s="568"/>
      <c r="DN187" s="568"/>
      <c r="DO187" s="568"/>
      <c r="DP187" s="568"/>
      <c r="DQ187" s="568"/>
      <c r="DR187" s="568"/>
      <c r="DS187" s="568"/>
      <c r="DT187" s="568"/>
      <c r="DU187" s="568"/>
      <c r="DV187" s="568"/>
      <c r="DW187" s="568"/>
      <c r="DX187" s="568"/>
      <c r="DY187" s="568"/>
      <c r="DZ187" s="568"/>
      <c r="EA187" s="568"/>
      <c r="EB187" s="568"/>
      <c r="EC187" s="568"/>
      <c r="ED187" s="568"/>
      <c r="EE187" s="568"/>
      <c r="EF187" s="568"/>
      <c r="EG187" s="568"/>
      <c r="EH187" s="568"/>
      <c r="EI187" s="568"/>
      <c r="EJ187" s="568"/>
      <c r="EK187" s="568"/>
      <c r="EL187" s="568"/>
      <c r="EM187" s="568"/>
      <c r="EN187" s="568"/>
      <c r="EO187" s="568"/>
      <c r="EP187" s="568"/>
      <c r="EQ187" s="568"/>
      <c r="ER187" s="568"/>
      <c r="ES187" s="568"/>
      <c r="ET187" s="568"/>
      <c r="EU187" s="568"/>
      <c r="EV187" s="568"/>
      <c r="EW187" s="568"/>
      <c r="EX187" s="568"/>
      <c r="EY187" s="568"/>
      <c r="EZ187" s="568"/>
      <c r="FA187" s="568"/>
      <c r="FB187" s="568"/>
      <c r="FC187" s="568"/>
      <c r="FD187" s="568"/>
      <c r="FE187" s="568"/>
      <c r="FF187" s="568"/>
      <c r="FG187" s="568"/>
      <c r="FH187" s="568"/>
      <c r="FI187" s="568"/>
      <c r="FJ187" s="568"/>
      <c r="FK187" s="568"/>
      <c r="FL187" s="568"/>
      <c r="FM187" s="568"/>
      <c r="FN187" s="568"/>
      <c r="FO187" s="568"/>
      <c r="FP187" s="568"/>
      <c r="FQ187" s="568"/>
      <c r="FR187" s="568"/>
      <c r="FS187" s="568"/>
      <c r="FT187" s="568"/>
      <c r="FU187" s="568"/>
      <c r="FV187" s="568"/>
      <c r="FW187" s="568"/>
      <c r="FX187" s="568"/>
      <c r="FY187" s="568"/>
      <c r="FZ187" s="568"/>
      <c r="GA187" s="568"/>
      <c r="GB187" s="568"/>
      <c r="GC187" s="568"/>
      <c r="GD187" s="568"/>
      <c r="GE187" s="568"/>
      <c r="GF187" s="568"/>
      <c r="GG187" s="568"/>
      <c r="GH187" s="568"/>
      <c r="GI187" s="568"/>
      <c r="GJ187" s="568"/>
      <c r="GK187" s="568"/>
      <c r="GL187" s="568"/>
      <c r="GM187" s="568"/>
      <c r="GN187" s="568"/>
      <c r="GO187" s="568"/>
      <c r="GP187" s="568"/>
      <c r="GQ187" s="568"/>
      <c r="GR187" s="568"/>
      <c r="GS187" s="568"/>
      <c r="GT187" s="568"/>
      <c r="GU187" s="568"/>
      <c r="GV187" s="568"/>
      <c r="GW187" s="568"/>
      <c r="GX187" s="568"/>
      <c r="GY187" s="568"/>
      <c r="GZ187" s="568"/>
      <c r="HA187" s="568"/>
      <c r="HB187" s="568"/>
      <c r="HC187" s="568"/>
      <c r="HD187" s="568"/>
      <c r="HE187" s="568"/>
      <c r="HF187" s="568"/>
      <c r="HG187" s="568"/>
      <c r="HH187" s="568"/>
      <c r="HI187" s="568"/>
      <c r="HJ187" s="568"/>
      <c r="HK187" s="568"/>
      <c r="HL187" s="568"/>
      <c r="HM187" s="568"/>
      <c r="HN187" s="568"/>
      <c r="HO187" s="568"/>
      <c r="HP187" s="568"/>
      <c r="HQ187" s="568"/>
      <c r="HR187" s="568"/>
      <c r="HS187" s="568"/>
      <c r="HT187" s="568"/>
    </row>
    <row r="188" spans="1:228" ht="105" customHeight="1">
      <c r="A188" s="592">
        <v>17</v>
      </c>
      <c r="B188" s="623">
        <v>156</v>
      </c>
      <c r="C188" s="627" t="s">
        <v>27</v>
      </c>
      <c r="D188" s="624" t="s">
        <v>682</v>
      </c>
      <c r="E188" s="625" t="s">
        <v>683</v>
      </c>
      <c r="F188" s="622">
        <v>12</v>
      </c>
      <c r="G188" s="622" t="s">
        <v>182</v>
      </c>
      <c r="H188" s="634">
        <v>325909.34000000003</v>
      </c>
      <c r="I188" s="634">
        <v>150000</v>
      </c>
      <c r="J188" s="622" t="s">
        <v>11</v>
      </c>
      <c r="K188" s="626">
        <v>46173</v>
      </c>
      <c r="L188" s="626">
        <v>46295</v>
      </c>
      <c r="M188" s="622"/>
      <c r="N188" s="622"/>
      <c r="O188" s="622"/>
      <c r="P188" s="622" t="s">
        <v>1302</v>
      </c>
      <c r="Q188" s="669" t="s">
        <v>1303</v>
      </c>
    </row>
    <row r="189" spans="1:228" ht="99" customHeight="1">
      <c r="A189" s="592">
        <v>19</v>
      </c>
      <c r="B189" s="623">
        <v>157</v>
      </c>
      <c r="C189" s="627" t="s">
        <v>27</v>
      </c>
      <c r="D189" s="636" t="s">
        <v>922</v>
      </c>
      <c r="E189" s="625" t="s">
        <v>311</v>
      </c>
      <c r="F189" s="622">
        <v>1</v>
      </c>
      <c r="G189" s="622" t="s">
        <v>178</v>
      </c>
      <c r="H189" s="634">
        <v>1500000</v>
      </c>
      <c r="I189" s="634">
        <v>1500000</v>
      </c>
      <c r="J189" s="622" t="s">
        <v>11</v>
      </c>
      <c r="K189" s="626">
        <v>46203</v>
      </c>
      <c r="L189" s="626">
        <v>46387</v>
      </c>
      <c r="M189" s="622"/>
      <c r="N189" s="622"/>
      <c r="O189" s="622"/>
      <c r="P189" s="622" t="s">
        <v>309</v>
      </c>
      <c r="Q189" s="669" t="s">
        <v>1318</v>
      </c>
    </row>
    <row r="190" spans="1:228" ht="111.6" customHeight="1">
      <c r="A190" s="592">
        <v>21</v>
      </c>
      <c r="B190" s="623">
        <v>159</v>
      </c>
      <c r="C190" s="627" t="s">
        <v>27</v>
      </c>
      <c r="D190" s="636" t="s">
        <v>924</v>
      </c>
      <c r="E190" s="625" t="s">
        <v>315</v>
      </c>
      <c r="F190" s="622">
        <v>1</v>
      </c>
      <c r="G190" s="622" t="s">
        <v>178</v>
      </c>
      <c r="H190" s="634">
        <v>500000</v>
      </c>
      <c r="I190" s="634">
        <v>500000</v>
      </c>
      <c r="J190" s="622" t="s">
        <v>16</v>
      </c>
      <c r="K190" s="626">
        <v>46203</v>
      </c>
      <c r="L190" s="626">
        <v>46387</v>
      </c>
      <c r="M190" s="622"/>
      <c r="N190" s="622"/>
      <c r="O190" s="622"/>
      <c r="P190" s="622" t="s">
        <v>309</v>
      </c>
      <c r="Q190" s="669" t="s">
        <v>1318</v>
      </c>
    </row>
    <row r="191" spans="1:228" ht="106.15" customHeight="1">
      <c r="A191" s="592">
        <v>22</v>
      </c>
      <c r="B191" s="623">
        <v>160</v>
      </c>
      <c r="C191" s="627" t="s">
        <v>27</v>
      </c>
      <c r="D191" s="636" t="s">
        <v>926</v>
      </c>
      <c r="E191" s="637" t="s">
        <v>925</v>
      </c>
      <c r="F191" s="627">
        <v>1</v>
      </c>
      <c r="G191" s="627" t="s">
        <v>185</v>
      </c>
      <c r="H191" s="639">
        <v>434047.62</v>
      </c>
      <c r="I191" s="639">
        <v>350000</v>
      </c>
      <c r="J191" s="622" t="s">
        <v>16</v>
      </c>
      <c r="K191" s="626">
        <v>46234</v>
      </c>
      <c r="L191" s="626">
        <v>46326</v>
      </c>
      <c r="M191" s="622"/>
      <c r="N191" s="622"/>
      <c r="O191" s="622"/>
      <c r="P191" s="622" t="s">
        <v>1302</v>
      </c>
      <c r="Q191" s="669" t="s">
        <v>1318</v>
      </c>
    </row>
    <row r="192" spans="1:228" ht="87" customHeight="1">
      <c r="A192" s="590">
        <v>25</v>
      </c>
      <c r="B192" s="623">
        <v>161</v>
      </c>
      <c r="C192" s="627" t="s">
        <v>27</v>
      </c>
      <c r="D192" s="636" t="s">
        <v>1179</v>
      </c>
      <c r="E192" s="625" t="s">
        <v>1186</v>
      </c>
      <c r="F192" s="657">
        <v>1</v>
      </c>
      <c r="G192" s="657" t="s">
        <v>178</v>
      </c>
      <c r="H192" s="573">
        <v>120000</v>
      </c>
      <c r="I192" s="573">
        <v>120000</v>
      </c>
      <c r="J192" s="622" t="s">
        <v>5</v>
      </c>
      <c r="K192" s="626">
        <v>46112</v>
      </c>
      <c r="L192" s="626">
        <v>46295</v>
      </c>
      <c r="M192" s="622"/>
      <c r="N192" s="622"/>
      <c r="O192" s="622"/>
      <c r="P192" s="622" t="s">
        <v>909</v>
      </c>
      <c r="Q192" s="669" t="s">
        <v>1319</v>
      </c>
    </row>
    <row r="193" spans="1:228" ht="102" customHeight="1">
      <c r="A193" s="590">
        <v>27</v>
      </c>
      <c r="B193" s="623">
        <v>162</v>
      </c>
      <c r="C193" s="627" t="s">
        <v>27</v>
      </c>
      <c r="D193" s="636" t="s">
        <v>1180</v>
      </c>
      <c r="E193" s="625" t="s">
        <v>1187</v>
      </c>
      <c r="F193" s="657">
        <v>1</v>
      </c>
      <c r="G193" s="657" t="s">
        <v>178</v>
      </c>
      <c r="H193" s="573">
        <v>1000000</v>
      </c>
      <c r="I193" s="573">
        <v>1000000</v>
      </c>
      <c r="J193" s="622" t="s">
        <v>11</v>
      </c>
      <c r="K193" s="626">
        <v>46203</v>
      </c>
      <c r="L193" s="626">
        <v>46387</v>
      </c>
      <c r="M193" s="622"/>
      <c r="N193" s="622"/>
      <c r="O193" s="622"/>
      <c r="P193" s="622" t="s">
        <v>909</v>
      </c>
      <c r="Q193" s="669" t="s">
        <v>1318</v>
      </c>
    </row>
    <row r="194" spans="1:228" ht="106.9" customHeight="1">
      <c r="A194" s="590">
        <v>28</v>
      </c>
      <c r="B194" s="623">
        <v>163</v>
      </c>
      <c r="C194" s="627" t="s">
        <v>27</v>
      </c>
      <c r="D194" s="636" t="s">
        <v>1181</v>
      </c>
      <c r="E194" s="625" t="s">
        <v>1188</v>
      </c>
      <c r="F194" s="657">
        <v>1</v>
      </c>
      <c r="G194" s="657" t="s">
        <v>178</v>
      </c>
      <c r="H194" s="573">
        <v>150000</v>
      </c>
      <c r="I194" s="573">
        <v>150000</v>
      </c>
      <c r="J194" s="622" t="s">
        <v>11</v>
      </c>
      <c r="K194" s="626">
        <v>46203</v>
      </c>
      <c r="L194" s="626">
        <v>46387</v>
      </c>
      <c r="M194" s="622"/>
      <c r="N194" s="622"/>
      <c r="O194" s="622"/>
      <c r="P194" s="622" t="s">
        <v>909</v>
      </c>
      <c r="Q194" s="669" t="s">
        <v>1318</v>
      </c>
    </row>
    <row r="195" spans="1:228" ht="122.45" customHeight="1">
      <c r="A195" s="590">
        <v>29</v>
      </c>
      <c r="B195" s="623">
        <v>164</v>
      </c>
      <c r="C195" s="627" t="s">
        <v>27</v>
      </c>
      <c r="D195" s="637" t="s">
        <v>1182</v>
      </c>
      <c r="E195" s="636" t="s">
        <v>1189</v>
      </c>
      <c r="F195" s="657">
        <v>12</v>
      </c>
      <c r="G195" s="657" t="s">
        <v>182</v>
      </c>
      <c r="H195" s="573">
        <v>0</v>
      </c>
      <c r="I195" s="573">
        <v>0</v>
      </c>
      <c r="J195" s="622" t="s">
        <v>5</v>
      </c>
      <c r="K195" s="626">
        <v>46022</v>
      </c>
      <c r="L195" s="626">
        <v>46081</v>
      </c>
      <c r="M195" s="622"/>
      <c r="N195" s="622"/>
      <c r="O195" s="622"/>
      <c r="P195" s="622" t="s">
        <v>909</v>
      </c>
      <c r="Q195" s="669" t="s">
        <v>1318</v>
      </c>
    </row>
    <row r="196" spans="1:228" ht="183" customHeight="1">
      <c r="A196" s="590">
        <v>30</v>
      </c>
      <c r="B196" s="623">
        <v>165</v>
      </c>
      <c r="C196" s="627" t="s">
        <v>27</v>
      </c>
      <c r="D196" s="637" t="s">
        <v>1183</v>
      </c>
      <c r="E196" s="636" t="s">
        <v>1190</v>
      </c>
      <c r="F196" s="657">
        <v>12</v>
      </c>
      <c r="G196" s="657" t="s">
        <v>182</v>
      </c>
      <c r="H196" s="573">
        <v>0</v>
      </c>
      <c r="I196" s="573">
        <v>0</v>
      </c>
      <c r="J196" s="622" t="s">
        <v>5</v>
      </c>
      <c r="K196" s="626">
        <v>46022</v>
      </c>
      <c r="L196" s="626">
        <v>46081</v>
      </c>
      <c r="M196" s="622"/>
      <c r="N196" s="622"/>
      <c r="O196" s="622"/>
      <c r="P196" s="622" t="s">
        <v>909</v>
      </c>
      <c r="Q196" s="669" t="s">
        <v>1318</v>
      </c>
    </row>
    <row r="197" spans="1:228" ht="105" customHeight="1">
      <c r="A197" s="590">
        <v>31</v>
      </c>
      <c r="B197" s="623">
        <v>166</v>
      </c>
      <c r="C197" s="622" t="s">
        <v>27</v>
      </c>
      <c r="D197" s="625" t="s">
        <v>1184</v>
      </c>
      <c r="E197" s="625" t="s">
        <v>1191</v>
      </c>
      <c r="F197" s="657">
        <v>2</v>
      </c>
      <c r="G197" s="657" t="s">
        <v>1195</v>
      </c>
      <c r="H197" s="573">
        <v>100000</v>
      </c>
      <c r="I197" s="573">
        <v>100000</v>
      </c>
      <c r="J197" s="622" t="s">
        <v>5</v>
      </c>
      <c r="K197" s="626">
        <v>46112</v>
      </c>
      <c r="L197" s="626">
        <v>46295</v>
      </c>
      <c r="M197" s="622"/>
      <c r="N197" s="622"/>
      <c r="O197" s="622"/>
      <c r="P197" s="622" t="s">
        <v>909</v>
      </c>
      <c r="Q197" s="669" t="s">
        <v>1318</v>
      </c>
    </row>
    <row r="198" spans="1:228" ht="89.45" customHeight="1">
      <c r="A198" s="590">
        <v>32</v>
      </c>
      <c r="B198" s="623">
        <v>167</v>
      </c>
      <c r="C198" s="622" t="s">
        <v>27</v>
      </c>
      <c r="D198" s="625" t="s">
        <v>1185</v>
      </c>
      <c r="E198" s="625" t="s">
        <v>1192</v>
      </c>
      <c r="F198" s="657">
        <v>1</v>
      </c>
      <c r="G198" s="657" t="s">
        <v>1564</v>
      </c>
      <c r="H198" s="573">
        <f>5000-5000</f>
        <v>0</v>
      </c>
      <c r="I198" s="573">
        <v>0</v>
      </c>
      <c r="J198" s="622" t="s">
        <v>5</v>
      </c>
      <c r="K198" s="626">
        <v>46022</v>
      </c>
      <c r="L198" s="626">
        <v>46173</v>
      </c>
      <c r="M198" s="622"/>
      <c r="N198" s="622"/>
      <c r="O198" s="622"/>
      <c r="P198" s="622" t="s">
        <v>1302</v>
      </c>
      <c r="Q198" s="672" t="s">
        <v>1303</v>
      </c>
    </row>
    <row r="199" spans="1:228" ht="89.45" customHeight="1">
      <c r="A199" s="590"/>
      <c r="B199" s="623" t="s">
        <v>1553</v>
      </c>
      <c r="C199" s="622" t="s">
        <v>27</v>
      </c>
      <c r="D199" s="625" t="s">
        <v>1554</v>
      </c>
      <c r="E199" s="625" t="s">
        <v>1555</v>
      </c>
      <c r="F199" s="657">
        <v>60</v>
      </c>
      <c r="G199" s="657" t="s">
        <v>182</v>
      </c>
      <c r="H199" s="573">
        <v>886485.6</v>
      </c>
      <c r="I199" s="573"/>
      <c r="J199" s="622" t="s">
        <v>11</v>
      </c>
      <c r="K199" s="626">
        <v>46081</v>
      </c>
      <c r="L199" s="626">
        <v>46173</v>
      </c>
      <c r="M199" s="622"/>
      <c r="N199" s="622"/>
      <c r="O199" s="622"/>
      <c r="P199" s="622" t="s">
        <v>1302</v>
      </c>
      <c r="Q199" s="672" t="s">
        <v>1303</v>
      </c>
    </row>
    <row r="200" spans="1:228" ht="120" customHeight="1">
      <c r="A200" s="590"/>
      <c r="B200" s="623" t="s">
        <v>1556</v>
      </c>
      <c r="C200" s="622" t="s">
        <v>27</v>
      </c>
      <c r="D200" s="625" t="s">
        <v>1557</v>
      </c>
      <c r="E200" s="625" t="s">
        <v>1558</v>
      </c>
      <c r="F200" s="657">
        <v>1</v>
      </c>
      <c r="G200" s="657" t="s">
        <v>178</v>
      </c>
      <c r="H200" s="573">
        <v>500000</v>
      </c>
      <c r="I200" s="573">
        <v>500000</v>
      </c>
      <c r="J200" s="622" t="s">
        <v>11</v>
      </c>
      <c r="K200" s="626">
        <v>46112</v>
      </c>
      <c r="L200" s="626">
        <v>46173</v>
      </c>
      <c r="M200" s="622"/>
      <c r="N200" s="622"/>
      <c r="O200" s="622"/>
      <c r="P200" s="622" t="s">
        <v>909</v>
      </c>
      <c r="Q200" s="672" t="s">
        <v>1562</v>
      </c>
    </row>
    <row r="201" spans="1:228" ht="120" customHeight="1">
      <c r="A201" s="590"/>
      <c r="B201" s="623" t="s">
        <v>1559</v>
      </c>
      <c r="C201" s="622" t="s">
        <v>27</v>
      </c>
      <c r="D201" s="625" t="s">
        <v>1560</v>
      </c>
      <c r="E201" s="625" t="s">
        <v>1561</v>
      </c>
      <c r="F201" s="657">
        <v>1</v>
      </c>
      <c r="G201" s="657" t="s">
        <v>178</v>
      </c>
      <c r="H201" s="573">
        <v>150250</v>
      </c>
      <c r="I201" s="573">
        <v>150250</v>
      </c>
      <c r="J201" s="622" t="s">
        <v>11</v>
      </c>
      <c r="K201" s="626">
        <v>46142</v>
      </c>
      <c r="L201" s="626">
        <v>46326</v>
      </c>
      <c r="M201" s="622"/>
      <c r="N201" s="622"/>
      <c r="O201" s="622"/>
      <c r="P201" s="622" t="s">
        <v>909</v>
      </c>
      <c r="Q201" s="672" t="s">
        <v>1562</v>
      </c>
    </row>
    <row r="202" spans="1:228" ht="90" customHeight="1">
      <c r="A202" s="614"/>
      <c r="B202" s="623" t="s">
        <v>1606</v>
      </c>
      <c r="C202" s="627" t="s">
        <v>27</v>
      </c>
      <c r="D202" s="636" t="s">
        <v>1607</v>
      </c>
      <c r="E202" s="636" t="s">
        <v>1608</v>
      </c>
      <c r="F202" s="627">
        <v>7</v>
      </c>
      <c r="G202" s="627" t="s">
        <v>750</v>
      </c>
      <c r="H202" s="639">
        <v>181268.29</v>
      </c>
      <c r="I202" s="639">
        <v>181268.29</v>
      </c>
      <c r="J202" s="627" t="s">
        <v>11</v>
      </c>
      <c r="K202" s="665">
        <v>46112</v>
      </c>
      <c r="L202" s="665">
        <v>46203</v>
      </c>
      <c r="M202" s="622"/>
      <c r="N202" s="627"/>
      <c r="O202" s="627"/>
      <c r="P202" s="622" t="s">
        <v>909</v>
      </c>
      <c r="Q202" s="669"/>
    </row>
    <row r="203" spans="1:228" ht="263.25" customHeight="1">
      <c r="A203" s="590">
        <v>1</v>
      </c>
      <c r="B203" s="623">
        <v>168</v>
      </c>
      <c r="C203" s="627" t="s">
        <v>139</v>
      </c>
      <c r="D203" s="636" t="s">
        <v>1420</v>
      </c>
      <c r="E203" s="637" t="s">
        <v>1421</v>
      </c>
      <c r="F203" s="627">
        <v>1</v>
      </c>
      <c r="G203" s="627" t="s">
        <v>1422</v>
      </c>
      <c r="H203" s="635">
        <v>0</v>
      </c>
      <c r="I203" s="635">
        <v>0</v>
      </c>
      <c r="J203" s="622" t="s">
        <v>11</v>
      </c>
      <c r="K203" s="626">
        <v>46234</v>
      </c>
      <c r="L203" s="626">
        <v>46326</v>
      </c>
      <c r="M203" s="622"/>
      <c r="N203" s="622"/>
      <c r="O203" s="622"/>
      <c r="P203" s="622" t="s">
        <v>1302</v>
      </c>
      <c r="Q203" s="672" t="s">
        <v>1431</v>
      </c>
    </row>
    <row r="204" spans="1:228" s="569" customFormat="1" ht="105" customHeight="1">
      <c r="A204" s="589">
        <v>1</v>
      </c>
      <c r="B204" s="623">
        <v>169</v>
      </c>
      <c r="C204" s="622" t="s">
        <v>28</v>
      </c>
      <c r="D204" s="636" t="s">
        <v>932</v>
      </c>
      <c r="E204" s="637" t="s">
        <v>338</v>
      </c>
      <c r="F204" s="627">
        <v>3443</v>
      </c>
      <c r="G204" s="627" t="s">
        <v>426</v>
      </c>
      <c r="H204" s="631">
        <v>408685</v>
      </c>
      <c r="I204" s="631">
        <v>150000</v>
      </c>
      <c r="J204" s="622" t="s">
        <v>11</v>
      </c>
      <c r="K204" s="626">
        <v>46203</v>
      </c>
      <c r="L204" s="626">
        <v>46265</v>
      </c>
      <c r="M204" s="622"/>
      <c r="N204" s="622"/>
      <c r="O204" s="622"/>
      <c r="P204" s="622" t="s">
        <v>427</v>
      </c>
      <c r="Q204" s="672" t="s">
        <v>1303</v>
      </c>
      <c r="R204" s="568"/>
      <c r="S204" s="568"/>
      <c r="T204" s="568"/>
      <c r="U204" s="568"/>
      <c r="V204" s="568"/>
      <c r="W204" s="568"/>
      <c r="X204" s="568"/>
      <c r="Y204" s="568"/>
      <c r="Z204" s="568"/>
      <c r="AA204" s="568"/>
      <c r="AB204" s="568"/>
      <c r="AC204" s="568"/>
      <c r="AD204" s="568"/>
      <c r="AE204" s="568"/>
      <c r="AF204" s="568"/>
      <c r="AG204" s="568"/>
      <c r="AH204" s="568"/>
      <c r="AI204" s="568"/>
      <c r="AJ204" s="568"/>
      <c r="AK204" s="568"/>
      <c r="AL204" s="568"/>
      <c r="AM204" s="568"/>
      <c r="AN204" s="568"/>
      <c r="AO204" s="568"/>
      <c r="AP204" s="568"/>
      <c r="AQ204" s="568"/>
      <c r="AR204" s="568"/>
      <c r="AS204" s="568"/>
      <c r="AT204" s="568"/>
      <c r="AU204" s="568"/>
      <c r="AV204" s="568"/>
      <c r="AW204" s="568"/>
      <c r="AX204" s="568"/>
      <c r="AY204" s="568"/>
      <c r="AZ204" s="568"/>
      <c r="BA204" s="568"/>
      <c r="BB204" s="568"/>
      <c r="BC204" s="568"/>
      <c r="BD204" s="568"/>
      <c r="BE204" s="568"/>
      <c r="BF204" s="568"/>
      <c r="BG204" s="568"/>
      <c r="BH204" s="568"/>
      <c r="BI204" s="568"/>
      <c r="BJ204" s="568"/>
      <c r="BK204" s="568"/>
      <c r="BL204" s="568"/>
      <c r="BM204" s="568"/>
      <c r="BN204" s="568"/>
      <c r="BO204" s="568"/>
      <c r="BP204" s="568"/>
      <c r="BQ204" s="568"/>
      <c r="BR204" s="568"/>
      <c r="BS204" s="568"/>
      <c r="BT204" s="568"/>
      <c r="BU204" s="568"/>
      <c r="BV204" s="568"/>
      <c r="BW204" s="568"/>
      <c r="BX204" s="568"/>
      <c r="BY204" s="568"/>
      <c r="BZ204" s="568"/>
      <c r="CA204" s="568"/>
      <c r="CB204" s="568"/>
      <c r="CC204" s="568"/>
      <c r="CD204" s="568"/>
      <c r="CE204" s="568"/>
      <c r="CF204" s="568"/>
      <c r="CG204" s="568"/>
      <c r="CH204" s="568"/>
      <c r="CI204" s="568"/>
      <c r="CJ204" s="568"/>
      <c r="CK204" s="568"/>
      <c r="CL204" s="568"/>
      <c r="CM204" s="568"/>
      <c r="CN204" s="568"/>
      <c r="CO204" s="568"/>
      <c r="CP204" s="568"/>
      <c r="CQ204" s="568"/>
      <c r="CR204" s="568"/>
      <c r="CS204" s="568"/>
      <c r="CT204" s="568"/>
      <c r="CU204" s="568"/>
      <c r="CV204" s="568"/>
      <c r="CW204" s="568"/>
      <c r="CX204" s="568"/>
      <c r="CY204" s="568"/>
      <c r="CZ204" s="568"/>
      <c r="DA204" s="568"/>
      <c r="DB204" s="568"/>
      <c r="DC204" s="568"/>
      <c r="DD204" s="568"/>
      <c r="DE204" s="568"/>
      <c r="DF204" s="568"/>
      <c r="DG204" s="568"/>
      <c r="DH204" s="568"/>
      <c r="DI204" s="568"/>
      <c r="DJ204" s="568"/>
      <c r="DK204" s="568"/>
      <c r="DL204" s="568"/>
      <c r="DM204" s="568"/>
      <c r="DN204" s="568"/>
      <c r="DO204" s="568"/>
      <c r="DP204" s="568"/>
      <c r="DQ204" s="568"/>
      <c r="DR204" s="568"/>
      <c r="DS204" s="568"/>
      <c r="DT204" s="568"/>
      <c r="DU204" s="568"/>
      <c r="DV204" s="568"/>
      <c r="DW204" s="568"/>
      <c r="DX204" s="568"/>
      <c r="DY204" s="568"/>
      <c r="DZ204" s="568"/>
      <c r="EA204" s="568"/>
      <c r="EB204" s="568"/>
      <c r="EC204" s="568"/>
      <c r="ED204" s="568"/>
      <c r="EE204" s="568"/>
      <c r="EF204" s="568"/>
      <c r="EG204" s="568"/>
      <c r="EH204" s="568"/>
      <c r="EI204" s="568"/>
      <c r="EJ204" s="568"/>
      <c r="EK204" s="568"/>
      <c r="EL204" s="568"/>
      <c r="EM204" s="568"/>
      <c r="EN204" s="568"/>
      <c r="EO204" s="568"/>
      <c r="EP204" s="568"/>
      <c r="EQ204" s="568"/>
      <c r="ER204" s="568"/>
      <c r="ES204" s="568"/>
      <c r="ET204" s="568"/>
      <c r="EU204" s="568"/>
      <c r="EV204" s="568"/>
      <c r="EW204" s="568"/>
      <c r="EX204" s="568"/>
      <c r="EY204" s="568"/>
      <c r="EZ204" s="568"/>
      <c r="FA204" s="568"/>
      <c r="FB204" s="568"/>
      <c r="FC204" s="568"/>
      <c r="FD204" s="568"/>
      <c r="FE204" s="568"/>
      <c r="FF204" s="568"/>
      <c r="FG204" s="568"/>
      <c r="FH204" s="568"/>
      <c r="FI204" s="568"/>
      <c r="FJ204" s="568"/>
      <c r="FK204" s="568"/>
      <c r="FL204" s="568"/>
      <c r="FM204" s="568"/>
      <c r="FN204" s="568"/>
      <c r="FO204" s="568"/>
      <c r="FP204" s="568"/>
      <c r="FQ204" s="568"/>
      <c r="FR204" s="568"/>
      <c r="FS204" s="568"/>
      <c r="FT204" s="568"/>
      <c r="FU204" s="568"/>
      <c r="FV204" s="568"/>
      <c r="FW204" s="568"/>
      <c r="FX204" s="568"/>
      <c r="FY204" s="568"/>
      <c r="FZ204" s="568"/>
      <c r="GA204" s="568"/>
      <c r="GB204" s="568"/>
      <c r="GC204" s="568"/>
      <c r="GD204" s="568"/>
      <c r="GE204" s="568"/>
      <c r="GF204" s="568"/>
      <c r="GG204" s="568"/>
      <c r="GH204" s="568"/>
      <c r="GI204" s="568"/>
      <c r="GJ204" s="568"/>
      <c r="GK204" s="568"/>
      <c r="GL204" s="568"/>
      <c r="GM204" s="568"/>
      <c r="GN204" s="568"/>
      <c r="GO204" s="568"/>
      <c r="GP204" s="568"/>
      <c r="GQ204" s="568"/>
      <c r="GR204" s="568"/>
      <c r="GS204" s="568"/>
      <c r="GT204" s="568"/>
      <c r="GU204" s="568"/>
      <c r="GV204" s="568"/>
      <c r="GW204" s="568"/>
      <c r="GX204" s="568"/>
      <c r="GY204" s="568"/>
      <c r="GZ204" s="568"/>
      <c r="HA204" s="568"/>
      <c r="HB204" s="568"/>
      <c r="HC204" s="568"/>
      <c r="HD204" s="568"/>
      <c r="HE204" s="568"/>
      <c r="HF204" s="568"/>
      <c r="HG204" s="568"/>
      <c r="HH204" s="568"/>
      <c r="HI204" s="568"/>
      <c r="HJ204" s="568"/>
      <c r="HK204" s="568"/>
      <c r="HL204" s="568"/>
      <c r="HM204" s="568"/>
      <c r="HN204" s="568"/>
      <c r="HO204" s="568"/>
      <c r="HP204" s="568"/>
      <c r="HQ204" s="568"/>
      <c r="HR204" s="568"/>
      <c r="HS204" s="568"/>
      <c r="HT204" s="568"/>
    </row>
    <row r="205" spans="1:228" s="569" customFormat="1" ht="102.6" customHeight="1">
      <c r="A205" s="589">
        <v>2</v>
      </c>
      <c r="B205" s="623">
        <v>170</v>
      </c>
      <c r="C205" s="622" t="s">
        <v>28</v>
      </c>
      <c r="D205" s="636" t="s">
        <v>377</v>
      </c>
      <c r="E205" s="637" t="s">
        <v>340</v>
      </c>
      <c r="F205" s="627">
        <v>1</v>
      </c>
      <c r="G205" s="627" t="s">
        <v>392</v>
      </c>
      <c r="H205" s="631">
        <f>5942+60.16</f>
        <v>6002.16</v>
      </c>
      <c r="I205" s="631">
        <v>5151.8500000000004</v>
      </c>
      <c r="J205" s="622" t="s">
        <v>11</v>
      </c>
      <c r="K205" s="626">
        <v>45961</v>
      </c>
      <c r="L205" s="626">
        <v>46081</v>
      </c>
      <c r="M205" s="622"/>
      <c r="N205" s="622"/>
      <c r="O205" s="622"/>
      <c r="P205" s="622" t="s">
        <v>427</v>
      </c>
      <c r="Q205" s="669" t="s">
        <v>1320</v>
      </c>
      <c r="R205" s="568"/>
      <c r="S205" s="568"/>
      <c r="T205" s="568"/>
      <c r="U205" s="568"/>
      <c r="V205" s="568"/>
      <c r="W205" s="568"/>
      <c r="X205" s="568"/>
      <c r="Y205" s="568"/>
      <c r="Z205" s="568"/>
      <c r="AA205" s="568"/>
      <c r="AB205" s="568"/>
      <c r="AC205" s="568"/>
      <c r="AD205" s="568"/>
      <c r="AE205" s="568"/>
      <c r="AF205" s="568"/>
      <c r="AG205" s="568"/>
      <c r="AH205" s="568"/>
      <c r="AI205" s="568"/>
      <c r="AJ205" s="568"/>
      <c r="AK205" s="568"/>
      <c r="AL205" s="568"/>
      <c r="AM205" s="568"/>
      <c r="AN205" s="568"/>
      <c r="AO205" s="568"/>
      <c r="AP205" s="568"/>
      <c r="AQ205" s="568"/>
      <c r="AR205" s="568"/>
      <c r="AS205" s="568"/>
      <c r="AT205" s="568"/>
      <c r="AU205" s="568"/>
      <c r="AV205" s="568"/>
      <c r="AW205" s="568"/>
      <c r="AX205" s="568"/>
      <c r="AY205" s="568"/>
      <c r="AZ205" s="568"/>
      <c r="BA205" s="568"/>
      <c r="BB205" s="568"/>
      <c r="BC205" s="568"/>
      <c r="BD205" s="568"/>
      <c r="BE205" s="568"/>
      <c r="BF205" s="568"/>
      <c r="BG205" s="568"/>
      <c r="BH205" s="568"/>
      <c r="BI205" s="568"/>
      <c r="BJ205" s="568"/>
      <c r="BK205" s="568"/>
      <c r="BL205" s="568"/>
      <c r="BM205" s="568"/>
      <c r="BN205" s="568"/>
      <c r="BO205" s="568"/>
      <c r="BP205" s="568"/>
      <c r="BQ205" s="568"/>
      <c r="BR205" s="568"/>
      <c r="BS205" s="568"/>
      <c r="BT205" s="568"/>
      <c r="BU205" s="568"/>
      <c r="BV205" s="568"/>
      <c r="BW205" s="568"/>
      <c r="BX205" s="568"/>
      <c r="BY205" s="568"/>
      <c r="BZ205" s="568"/>
      <c r="CA205" s="568"/>
      <c r="CB205" s="568"/>
      <c r="CC205" s="568"/>
      <c r="CD205" s="568"/>
      <c r="CE205" s="568"/>
      <c r="CF205" s="568"/>
      <c r="CG205" s="568"/>
      <c r="CH205" s="568"/>
      <c r="CI205" s="568"/>
      <c r="CJ205" s="568"/>
      <c r="CK205" s="568"/>
      <c r="CL205" s="568"/>
      <c r="CM205" s="568"/>
      <c r="CN205" s="568"/>
      <c r="CO205" s="568"/>
      <c r="CP205" s="568"/>
      <c r="CQ205" s="568"/>
      <c r="CR205" s="568"/>
      <c r="CS205" s="568"/>
      <c r="CT205" s="568"/>
      <c r="CU205" s="568"/>
      <c r="CV205" s="568"/>
      <c r="CW205" s="568"/>
      <c r="CX205" s="568"/>
      <c r="CY205" s="568"/>
      <c r="CZ205" s="568"/>
      <c r="DA205" s="568"/>
      <c r="DB205" s="568"/>
      <c r="DC205" s="568"/>
      <c r="DD205" s="568"/>
      <c r="DE205" s="568"/>
      <c r="DF205" s="568"/>
      <c r="DG205" s="568"/>
      <c r="DH205" s="568"/>
      <c r="DI205" s="568"/>
      <c r="DJ205" s="568"/>
      <c r="DK205" s="568"/>
      <c r="DL205" s="568"/>
      <c r="DM205" s="568"/>
      <c r="DN205" s="568"/>
      <c r="DO205" s="568"/>
      <c r="DP205" s="568"/>
      <c r="DQ205" s="568"/>
      <c r="DR205" s="568"/>
      <c r="DS205" s="568"/>
      <c r="DT205" s="568"/>
      <c r="DU205" s="568"/>
      <c r="DV205" s="568"/>
      <c r="DW205" s="568"/>
      <c r="DX205" s="568"/>
      <c r="DY205" s="568"/>
      <c r="DZ205" s="568"/>
      <c r="EA205" s="568"/>
      <c r="EB205" s="568"/>
      <c r="EC205" s="568"/>
      <c r="ED205" s="568"/>
      <c r="EE205" s="568"/>
      <c r="EF205" s="568"/>
      <c r="EG205" s="568"/>
      <c r="EH205" s="568"/>
      <c r="EI205" s="568"/>
      <c r="EJ205" s="568"/>
      <c r="EK205" s="568"/>
      <c r="EL205" s="568"/>
      <c r="EM205" s="568"/>
      <c r="EN205" s="568"/>
      <c r="EO205" s="568"/>
      <c r="EP205" s="568"/>
      <c r="EQ205" s="568"/>
      <c r="ER205" s="568"/>
      <c r="ES205" s="568"/>
      <c r="ET205" s="568"/>
      <c r="EU205" s="568"/>
      <c r="EV205" s="568"/>
      <c r="EW205" s="568"/>
      <c r="EX205" s="568"/>
      <c r="EY205" s="568"/>
      <c r="EZ205" s="568"/>
      <c r="FA205" s="568"/>
      <c r="FB205" s="568"/>
      <c r="FC205" s="568"/>
      <c r="FD205" s="568"/>
      <c r="FE205" s="568"/>
      <c r="FF205" s="568"/>
      <c r="FG205" s="568"/>
      <c r="FH205" s="568"/>
      <c r="FI205" s="568"/>
      <c r="FJ205" s="568"/>
      <c r="FK205" s="568"/>
      <c r="FL205" s="568"/>
      <c r="FM205" s="568"/>
      <c r="FN205" s="568"/>
      <c r="FO205" s="568"/>
      <c r="FP205" s="568"/>
      <c r="FQ205" s="568"/>
      <c r="FR205" s="568"/>
      <c r="FS205" s="568"/>
      <c r="FT205" s="568"/>
      <c r="FU205" s="568"/>
      <c r="FV205" s="568"/>
      <c r="FW205" s="568"/>
      <c r="FX205" s="568"/>
      <c r="FY205" s="568"/>
      <c r="FZ205" s="568"/>
      <c r="GA205" s="568"/>
      <c r="GB205" s="568"/>
      <c r="GC205" s="568"/>
      <c r="GD205" s="568"/>
      <c r="GE205" s="568"/>
      <c r="GF205" s="568"/>
      <c r="GG205" s="568"/>
      <c r="GH205" s="568"/>
      <c r="GI205" s="568"/>
      <c r="GJ205" s="568"/>
      <c r="GK205" s="568"/>
      <c r="GL205" s="568"/>
      <c r="GM205" s="568"/>
      <c r="GN205" s="568"/>
      <c r="GO205" s="568"/>
      <c r="GP205" s="568"/>
      <c r="GQ205" s="568"/>
      <c r="GR205" s="568"/>
      <c r="GS205" s="568"/>
      <c r="GT205" s="568"/>
      <c r="GU205" s="568"/>
      <c r="GV205" s="568"/>
      <c r="GW205" s="568"/>
      <c r="GX205" s="568"/>
      <c r="GY205" s="568"/>
      <c r="GZ205" s="568"/>
      <c r="HA205" s="568"/>
      <c r="HB205" s="568"/>
      <c r="HC205" s="568"/>
      <c r="HD205" s="568"/>
      <c r="HE205" s="568"/>
      <c r="HF205" s="568"/>
      <c r="HG205" s="568"/>
      <c r="HH205" s="568"/>
      <c r="HI205" s="568"/>
      <c r="HJ205" s="568"/>
      <c r="HK205" s="568"/>
      <c r="HL205" s="568"/>
      <c r="HM205" s="568"/>
      <c r="HN205" s="568"/>
      <c r="HO205" s="568"/>
      <c r="HP205" s="568"/>
      <c r="HQ205" s="568"/>
      <c r="HR205" s="568"/>
      <c r="HS205" s="568"/>
      <c r="HT205" s="568"/>
    </row>
    <row r="206" spans="1:228" s="569" customFormat="1" ht="112.15" customHeight="1">
      <c r="A206" s="589">
        <v>3</v>
      </c>
      <c r="B206" s="623">
        <v>172</v>
      </c>
      <c r="C206" s="622" t="s">
        <v>28</v>
      </c>
      <c r="D206" s="636" t="s">
        <v>378</v>
      </c>
      <c r="E206" s="637" t="s">
        <v>333</v>
      </c>
      <c r="F206" s="627">
        <v>1</v>
      </c>
      <c r="G206" s="627" t="s">
        <v>934</v>
      </c>
      <c r="H206" s="631">
        <v>25174</v>
      </c>
      <c r="I206" s="631">
        <v>10419.24</v>
      </c>
      <c r="J206" s="622" t="s">
        <v>11</v>
      </c>
      <c r="K206" s="626">
        <v>46112</v>
      </c>
      <c r="L206" s="626">
        <v>46234</v>
      </c>
      <c r="M206" s="622"/>
      <c r="N206" s="622"/>
      <c r="O206" s="622"/>
      <c r="P206" s="622" t="s">
        <v>427</v>
      </c>
      <c r="Q206" s="669" t="s">
        <v>1314</v>
      </c>
      <c r="R206" s="568"/>
      <c r="S206" s="568"/>
      <c r="T206" s="568"/>
      <c r="U206" s="568"/>
      <c r="V206" s="568"/>
      <c r="W206" s="568"/>
      <c r="X206" s="568"/>
      <c r="Y206" s="568"/>
      <c r="Z206" s="568"/>
      <c r="AA206" s="568"/>
      <c r="AB206" s="568"/>
      <c r="AC206" s="568"/>
      <c r="AD206" s="568"/>
      <c r="AE206" s="568"/>
      <c r="AF206" s="568"/>
      <c r="AG206" s="568"/>
      <c r="AH206" s="568"/>
      <c r="AI206" s="568"/>
      <c r="AJ206" s="568"/>
      <c r="AK206" s="568"/>
      <c r="AL206" s="568"/>
      <c r="AM206" s="568"/>
      <c r="AN206" s="568"/>
      <c r="AO206" s="568"/>
      <c r="AP206" s="568"/>
      <c r="AQ206" s="568"/>
      <c r="AR206" s="568"/>
      <c r="AS206" s="568"/>
      <c r="AT206" s="568"/>
      <c r="AU206" s="568"/>
      <c r="AV206" s="568"/>
      <c r="AW206" s="568"/>
      <c r="AX206" s="568"/>
      <c r="AY206" s="568"/>
      <c r="AZ206" s="568"/>
      <c r="BA206" s="568"/>
      <c r="BB206" s="568"/>
      <c r="BC206" s="568"/>
      <c r="BD206" s="568"/>
      <c r="BE206" s="568"/>
      <c r="BF206" s="568"/>
      <c r="BG206" s="568"/>
      <c r="BH206" s="568"/>
      <c r="BI206" s="568"/>
      <c r="BJ206" s="568"/>
      <c r="BK206" s="568"/>
      <c r="BL206" s="568"/>
      <c r="BM206" s="568"/>
      <c r="BN206" s="568"/>
      <c r="BO206" s="568"/>
      <c r="BP206" s="568"/>
      <c r="BQ206" s="568"/>
      <c r="BR206" s="568"/>
      <c r="BS206" s="568"/>
      <c r="BT206" s="568"/>
      <c r="BU206" s="568"/>
      <c r="BV206" s="568"/>
      <c r="BW206" s="568"/>
      <c r="BX206" s="568"/>
      <c r="BY206" s="568"/>
      <c r="BZ206" s="568"/>
      <c r="CA206" s="568"/>
      <c r="CB206" s="568"/>
      <c r="CC206" s="568"/>
      <c r="CD206" s="568"/>
      <c r="CE206" s="568"/>
      <c r="CF206" s="568"/>
      <c r="CG206" s="568"/>
      <c r="CH206" s="568"/>
      <c r="CI206" s="568"/>
      <c r="CJ206" s="568"/>
      <c r="CK206" s="568"/>
      <c r="CL206" s="568"/>
      <c r="CM206" s="568"/>
      <c r="CN206" s="568"/>
      <c r="CO206" s="568"/>
      <c r="CP206" s="568"/>
      <c r="CQ206" s="568"/>
      <c r="CR206" s="568"/>
      <c r="CS206" s="568"/>
      <c r="CT206" s="568"/>
      <c r="CU206" s="568"/>
      <c r="CV206" s="568"/>
      <c r="CW206" s="568"/>
      <c r="CX206" s="568"/>
      <c r="CY206" s="568"/>
      <c r="CZ206" s="568"/>
      <c r="DA206" s="568"/>
      <c r="DB206" s="568"/>
      <c r="DC206" s="568"/>
      <c r="DD206" s="568"/>
      <c r="DE206" s="568"/>
      <c r="DF206" s="568"/>
      <c r="DG206" s="568"/>
      <c r="DH206" s="568"/>
      <c r="DI206" s="568"/>
      <c r="DJ206" s="568"/>
      <c r="DK206" s="568"/>
      <c r="DL206" s="568"/>
      <c r="DM206" s="568"/>
      <c r="DN206" s="568"/>
      <c r="DO206" s="568"/>
      <c r="DP206" s="568"/>
      <c r="DQ206" s="568"/>
      <c r="DR206" s="568"/>
      <c r="DS206" s="568"/>
      <c r="DT206" s="568"/>
      <c r="DU206" s="568"/>
      <c r="DV206" s="568"/>
      <c r="DW206" s="568"/>
      <c r="DX206" s="568"/>
      <c r="DY206" s="568"/>
      <c r="DZ206" s="568"/>
      <c r="EA206" s="568"/>
      <c r="EB206" s="568"/>
      <c r="EC206" s="568"/>
      <c r="ED206" s="568"/>
      <c r="EE206" s="568"/>
      <c r="EF206" s="568"/>
      <c r="EG206" s="568"/>
      <c r="EH206" s="568"/>
      <c r="EI206" s="568"/>
      <c r="EJ206" s="568"/>
      <c r="EK206" s="568"/>
      <c r="EL206" s="568"/>
      <c r="EM206" s="568"/>
      <c r="EN206" s="568"/>
      <c r="EO206" s="568"/>
      <c r="EP206" s="568"/>
      <c r="EQ206" s="568"/>
      <c r="ER206" s="568"/>
      <c r="ES206" s="568"/>
      <c r="ET206" s="568"/>
      <c r="EU206" s="568"/>
      <c r="EV206" s="568"/>
      <c r="EW206" s="568"/>
      <c r="EX206" s="568"/>
      <c r="EY206" s="568"/>
      <c r="EZ206" s="568"/>
      <c r="FA206" s="568"/>
      <c r="FB206" s="568"/>
      <c r="FC206" s="568"/>
      <c r="FD206" s="568"/>
      <c r="FE206" s="568"/>
      <c r="FF206" s="568"/>
      <c r="FG206" s="568"/>
      <c r="FH206" s="568"/>
      <c r="FI206" s="568"/>
      <c r="FJ206" s="568"/>
      <c r="FK206" s="568"/>
      <c r="FL206" s="568"/>
      <c r="FM206" s="568"/>
      <c r="FN206" s="568"/>
      <c r="FO206" s="568"/>
      <c r="FP206" s="568"/>
      <c r="FQ206" s="568"/>
      <c r="FR206" s="568"/>
      <c r="FS206" s="568"/>
      <c r="FT206" s="568"/>
      <c r="FU206" s="568"/>
      <c r="FV206" s="568"/>
      <c r="FW206" s="568"/>
      <c r="FX206" s="568"/>
      <c r="FY206" s="568"/>
      <c r="FZ206" s="568"/>
      <c r="GA206" s="568"/>
      <c r="GB206" s="568"/>
      <c r="GC206" s="568"/>
      <c r="GD206" s="568"/>
      <c r="GE206" s="568"/>
      <c r="GF206" s="568"/>
      <c r="GG206" s="568"/>
      <c r="GH206" s="568"/>
      <c r="GI206" s="568"/>
      <c r="GJ206" s="568"/>
      <c r="GK206" s="568"/>
      <c r="GL206" s="568"/>
      <c r="GM206" s="568"/>
      <c r="GN206" s="568"/>
      <c r="GO206" s="568"/>
      <c r="GP206" s="568"/>
      <c r="GQ206" s="568"/>
      <c r="GR206" s="568"/>
      <c r="GS206" s="568"/>
      <c r="GT206" s="568"/>
      <c r="GU206" s="568"/>
      <c r="GV206" s="568"/>
      <c r="GW206" s="568"/>
      <c r="GX206" s="568"/>
      <c r="GY206" s="568"/>
      <c r="GZ206" s="568"/>
      <c r="HA206" s="568"/>
      <c r="HB206" s="568"/>
      <c r="HC206" s="568"/>
      <c r="HD206" s="568"/>
      <c r="HE206" s="568"/>
      <c r="HF206" s="568"/>
      <c r="HG206" s="568"/>
      <c r="HH206" s="568"/>
      <c r="HI206" s="568"/>
      <c r="HJ206" s="568"/>
      <c r="HK206" s="568"/>
      <c r="HL206" s="568"/>
      <c r="HM206" s="568"/>
      <c r="HN206" s="568"/>
      <c r="HO206" s="568"/>
      <c r="HP206" s="568"/>
      <c r="HQ206" s="568"/>
      <c r="HR206" s="568"/>
      <c r="HS206" s="568"/>
      <c r="HT206" s="568"/>
    </row>
    <row r="207" spans="1:228" s="569" customFormat="1" ht="99.6" customHeight="1">
      <c r="A207" s="589">
        <v>5</v>
      </c>
      <c r="B207" s="623">
        <v>175</v>
      </c>
      <c r="C207" s="622" t="s">
        <v>28</v>
      </c>
      <c r="D207" s="636" t="s">
        <v>1370</v>
      </c>
      <c r="E207" s="637" t="s">
        <v>329</v>
      </c>
      <c r="F207" s="627">
        <v>1</v>
      </c>
      <c r="G207" s="627" t="s">
        <v>1376</v>
      </c>
      <c r="H207" s="631">
        <v>2975</v>
      </c>
      <c r="I207" s="631">
        <v>2975</v>
      </c>
      <c r="J207" s="622" t="s">
        <v>11</v>
      </c>
      <c r="K207" s="626">
        <v>46081</v>
      </c>
      <c r="L207" s="626">
        <v>46173</v>
      </c>
      <c r="M207" s="622"/>
      <c r="N207" s="622"/>
      <c r="O207" s="622"/>
      <c r="P207" s="622" t="s">
        <v>427</v>
      </c>
      <c r="Q207" s="669" t="s">
        <v>1303</v>
      </c>
      <c r="R207" s="568"/>
      <c r="S207" s="568"/>
      <c r="T207" s="568"/>
      <c r="U207" s="568"/>
      <c r="V207" s="568"/>
      <c r="W207" s="568"/>
      <c r="X207" s="568"/>
      <c r="Y207" s="568"/>
      <c r="Z207" s="568"/>
      <c r="AA207" s="568"/>
      <c r="AB207" s="568"/>
      <c r="AC207" s="568"/>
      <c r="AD207" s="568"/>
      <c r="AE207" s="568"/>
      <c r="AF207" s="568"/>
      <c r="AG207" s="568"/>
      <c r="AH207" s="568"/>
      <c r="AI207" s="568"/>
      <c r="AJ207" s="568"/>
      <c r="AK207" s="568"/>
      <c r="AL207" s="568"/>
      <c r="AM207" s="568"/>
      <c r="AN207" s="568"/>
      <c r="AO207" s="568"/>
      <c r="AP207" s="568"/>
      <c r="AQ207" s="568"/>
      <c r="AR207" s="568"/>
      <c r="AS207" s="568"/>
      <c r="AT207" s="568"/>
      <c r="AU207" s="568"/>
      <c r="AV207" s="568"/>
      <c r="AW207" s="568"/>
      <c r="AX207" s="568"/>
      <c r="AY207" s="568"/>
      <c r="AZ207" s="568"/>
      <c r="BA207" s="568"/>
      <c r="BB207" s="568"/>
      <c r="BC207" s="568"/>
      <c r="BD207" s="568"/>
      <c r="BE207" s="568"/>
      <c r="BF207" s="568"/>
      <c r="BG207" s="568"/>
      <c r="BH207" s="568"/>
      <c r="BI207" s="568"/>
      <c r="BJ207" s="568"/>
      <c r="BK207" s="568"/>
      <c r="BL207" s="568"/>
      <c r="BM207" s="568"/>
      <c r="BN207" s="568"/>
      <c r="BO207" s="568"/>
      <c r="BP207" s="568"/>
      <c r="BQ207" s="568"/>
      <c r="BR207" s="568"/>
      <c r="BS207" s="568"/>
      <c r="BT207" s="568"/>
      <c r="BU207" s="568"/>
      <c r="BV207" s="568"/>
      <c r="BW207" s="568"/>
      <c r="BX207" s="568"/>
      <c r="BY207" s="568"/>
      <c r="BZ207" s="568"/>
      <c r="CA207" s="568"/>
      <c r="CB207" s="568"/>
      <c r="CC207" s="568"/>
      <c r="CD207" s="568"/>
      <c r="CE207" s="568"/>
      <c r="CF207" s="568"/>
      <c r="CG207" s="568"/>
      <c r="CH207" s="568"/>
      <c r="CI207" s="568"/>
      <c r="CJ207" s="568"/>
      <c r="CK207" s="568"/>
      <c r="CL207" s="568"/>
      <c r="CM207" s="568"/>
      <c r="CN207" s="568"/>
      <c r="CO207" s="568"/>
      <c r="CP207" s="568"/>
      <c r="CQ207" s="568"/>
      <c r="CR207" s="568"/>
      <c r="CS207" s="568"/>
      <c r="CT207" s="568"/>
      <c r="CU207" s="568"/>
      <c r="CV207" s="568"/>
      <c r="CW207" s="568"/>
      <c r="CX207" s="568"/>
      <c r="CY207" s="568"/>
      <c r="CZ207" s="568"/>
      <c r="DA207" s="568"/>
      <c r="DB207" s="568"/>
      <c r="DC207" s="568"/>
      <c r="DD207" s="568"/>
      <c r="DE207" s="568"/>
      <c r="DF207" s="568"/>
      <c r="DG207" s="568"/>
      <c r="DH207" s="568"/>
      <c r="DI207" s="568"/>
      <c r="DJ207" s="568"/>
      <c r="DK207" s="568"/>
      <c r="DL207" s="568"/>
      <c r="DM207" s="568"/>
      <c r="DN207" s="568"/>
      <c r="DO207" s="568"/>
      <c r="DP207" s="568"/>
      <c r="DQ207" s="568"/>
      <c r="DR207" s="568"/>
      <c r="DS207" s="568"/>
      <c r="DT207" s="568"/>
      <c r="DU207" s="568"/>
      <c r="DV207" s="568"/>
      <c r="DW207" s="568"/>
      <c r="DX207" s="568"/>
      <c r="DY207" s="568"/>
      <c r="DZ207" s="568"/>
      <c r="EA207" s="568"/>
      <c r="EB207" s="568"/>
      <c r="EC207" s="568"/>
      <c r="ED207" s="568"/>
      <c r="EE207" s="568"/>
      <c r="EF207" s="568"/>
      <c r="EG207" s="568"/>
      <c r="EH207" s="568"/>
      <c r="EI207" s="568"/>
      <c r="EJ207" s="568"/>
      <c r="EK207" s="568"/>
      <c r="EL207" s="568"/>
      <c r="EM207" s="568"/>
      <c r="EN207" s="568"/>
      <c r="EO207" s="568"/>
      <c r="EP207" s="568"/>
      <c r="EQ207" s="568"/>
      <c r="ER207" s="568"/>
      <c r="ES207" s="568"/>
      <c r="ET207" s="568"/>
      <c r="EU207" s="568"/>
      <c r="EV207" s="568"/>
      <c r="EW207" s="568"/>
      <c r="EX207" s="568"/>
      <c r="EY207" s="568"/>
      <c r="EZ207" s="568"/>
      <c r="FA207" s="568"/>
      <c r="FB207" s="568"/>
      <c r="FC207" s="568"/>
      <c r="FD207" s="568"/>
      <c r="FE207" s="568"/>
      <c r="FF207" s="568"/>
      <c r="FG207" s="568"/>
      <c r="FH207" s="568"/>
      <c r="FI207" s="568"/>
      <c r="FJ207" s="568"/>
      <c r="FK207" s="568"/>
      <c r="FL207" s="568"/>
      <c r="FM207" s="568"/>
      <c r="FN207" s="568"/>
      <c r="FO207" s="568"/>
      <c r="FP207" s="568"/>
      <c r="FQ207" s="568"/>
      <c r="FR207" s="568"/>
      <c r="FS207" s="568"/>
      <c r="FT207" s="568"/>
      <c r="FU207" s="568"/>
      <c r="FV207" s="568"/>
      <c r="FW207" s="568"/>
      <c r="FX207" s="568"/>
      <c r="FY207" s="568"/>
      <c r="FZ207" s="568"/>
      <c r="GA207" s="568"/>
      <c r="GB207" s="568"/>
      <c r="GC207" s="568"/>
      <c r="GD207" s="568"/>
      <c r="GE207" s="568"/>
      <c r="GF207" s="568"/>
      <c r="GG207" s="568"/>
      <c r="GH207" s="568"/>
      <c r="GI207" s="568"/>
      <c r="GJ207" s="568"/>
      <c r="GK207" s="568"/>
      <c r="GL207" s="568"/>
      <c r="GM207" s="568"/>
      <c r="GN207" s="568"/>
      <c r="GO207" s="568"/>
      <c r="GP207" s="568"/>
      <c r="GQ207" s="568"/>
      <c r="GR207" s="568"/>
      <c r="GS207" s="568"/>
      <c r="GT207" s="568"/>
      <c r="GU207" s="568"/>
      <c r="GV207" s="568"/>
      <c r="GW207" s="568"/>
      <c r="GX207" s="568"/>
      <c r="GY207" s="568"/>
      <c r="GZ207" s="568"/>
      <c r="HA207" s="568"/>
      <c r="HB207" s="568"/>
      <c r="HC207" s="568"/>
      <c r="HD207" s="568"/>
      <c r="HE207" s="568"/>
      <c r="HF207" s="568"/>
      <c r="HG207" s="568"/>
      <c r="HH207" s="568"/>
      <c r="HI207" s="568"/>
      <c r="HJ207" s="568"/>
      <c r="HK207" s="568"/>
      <c r="HL207" s="568"/>
      <c r="HM207" s="568"/>
      <c r="HN207" s="568"/>
      <c r="HO207" s="568"/>
      <c r="HP207" s="568"/>
      <c r="HQ207" s="568"/>
      <c r="HR207" s="568"/>
      <c r="HS207" s="568"/>
      <c r="HT207" s="568"/>
    </row>
    <row r="208" spans="1:228" s="569" customFormat="1" ht="99.6" customHeight="1">
      <c r="A208" s="589"/>
      <c r="B208" s="623">
        <v>176</v>
      </c>
      <c r="C208" s="622" t="s">
        <v>28</v>
      </c>
      <c r="D208" s="624" t="s">
        <v>1537</v>
      </c>
      <c r="E208" s="625" t="s">
        <v>331</v>
      </c>
      <c r="F208" s="622">
        <v>8</v>
      </c>
      <c r="G208" s="622" t="s">
        <v>429</v>
      </c>
      <c r="H208" s="631">
        <v>23643</v>
      </c>
      <c r="I208" s="631">
        <v>23643</v>
      </c>
      <c r="J208" s="622" t="s">
        <v>11</v>
      </c>
      <c r="K208" s="626">
        <v>46142</v>
      </c>
      <c r="L208" s="626">
        <v>46265</v>
      </c>
      <c r="M208" s="622"/>
      <c r="N208" s="622"/>
      <c r="O208" s="622"/>
      <c r="P208" s="622" t="s">
        <v>427</v>
      </c>
      <c r="Q208" s="669" t="s">
        <v>1303</v>
      </c>
      <c r="R208" s="568"/>
      <c r="S208" s="568"/>
      <c r="T208" s="568"/>
      <c r="U208" s="568"/>
      <c r="V208" s="568"/>
      <c r="W208" s="568"/>
      <c r="X208" s="568"/>
      <c r="Y208" s="568"/>
      <c r="Z208" s="568"/>
      <c r="AA208" s="568"/>
      <c r="AB208" s="568"/>
      <c r="AC208" s="568"/>
      <c r="AD208" s="568"/>
      <c r="AE208" s="568"/>
      <c r="AF208" s="568"/>
      <c r="AG208" s="568"/>
      <c r="AH208" s="568"/>
      <c r="AI208" s="568"/>
      <c r="AJ208" s="568"/>
      <c r="AK208" s="568"/>
      <c r="AL208" s="568"/>
      <c r="AM208" s="568"/>
      <c r="AN208" s="568"/>
      <c r="AO208" s="568"/>
      <c r="AP208" s="568"/>
      <c r="AQ208" s="568"/>
      <c r="AR208" s="568"/>
      <c r="AS208" s="568"/>
      <c r="AT208" s="568"/>
      <c r="AU208" s="568"/>
      <c r="AV208" s="568"/>
      <c r="AW208" s="568"/>
      <c r="AX208" s="568"/>
      <c r="AY208" s="568"/>
      <c r="AZ208" s="568"/>
      <c r="BA208" s="568"/>
      <c r="BB208" s="568"/>
      <c r="BC208" s="568"/>
      <c r="BD208" s="568"/>
      <c r="BE208" s="568"/>
      <c r="BF208" s="568"/>
      <c r="BG208" s="568"/>
      <c r="BH208" s="568"/>
      <c r="BI208" s="568"/>
      <c r="BJ208" s="568"/>
      <c r="BK208" s="568"/>
      <c r="BL208" s="568"/>
      <c r="BM208" s="568"/>
      <c r="BN208" s="568"/>
      <c r="BO208" s="568"/>
      <c r="BP208" s="568"/>
      <c r="BQ208" s="568"/>
      <c r="BR208" s="568"/>
      <c r="BS208" s="568"/>
      <c r="BT208" s="568"/>
      <c r="BU208" s="568"/>
      <c r="BV208" s="568"/>
      <c r="BW208" s="568"/>
      <c r="BX208" s="568"/>
      <c r="BY208" s="568"/>
      <c r="BZ208" s="568"/>
      <c r="CA208" s="568"/>
      <c r="CB208" s="568"/>
      <c r="CC208" s="568"/>
      <c r="CD208" s="568"/>
      <c r="CE208" s="568"/>
      <c r="CF208" s="568"/>
      <c r="CG208" s="568"/>
      <c r="CH208" s="568"/>
      <c r="CI208" s="568"/>
      <c r="CJ208" s="568"/>
      <c r="CK208" s="568"/>
      <c r="CL208" s="568"/>
      <c r="CM208" s="568"/>
      <c r="CN208" s="568"/>
      <c r="CO208" s="568"/>
      <c r="CP208" s="568"/>
      <c r="CQ208" s="568"/>
      <c r="CR208" s="568"/>
      <c r="CS208" s="568"/>
      <c r="CT208" s="568"/>
      <c r="CU208" s="568"/>
      <c r="CV208" s="568"/>
      <c r="CW208" s="568"/>
      <c r="CX208" s="568"/>
      <c r="CY208" s="568"/>
      <c r="CZ208" s="568"/>
      <c r="DA208" s="568"/>
      <c r="DB208" s="568"/>
      <c r="DC208" s="568"/>
      <c r="DD208" s="568"/>
      <c r="DE208" s="568"/>
      <c r="DF208" s="568"/>
      <c r="DG208" s="568"/>
      <c r="DH208" s="568"/>
      <c r="DI208" s="568"/>
      <c r="DJ208" s="568"/>
      <c r="DK208" s="568"/>
      <c r="DL208" s="568"/>
      <c r="DM208" s="568"/>
      <c r="DN208" s="568"/>
      <c r="DO208" s="568"/>
      <c r="DP208" s="568"/>
      <c r="DQ208" s="568"/>
      <c r="DR208" s="568"/>
      <c r="DS208" s="568"/>
      <c r="DT208" s="568"/>
      <c r="DU208" s="568"/>
      <c r="DV208" s="568"/>
      <c r="DW208" s="568"/>
      <c r="DX208" s="568"/>
      <c r="DY208" s="568"/>
      <c r="DZ208" s="568"/>
      <c r="EA208" s="568"/>
      <c r="EB208" s="568"/>
      <c r="EC208" s="568"/>
      <c r="ED208" s="568"/>
      <c r="EE208" s="568"/>
      <c r="EF208" s="568"/>
      <c r="EG208" s="568"/>
      <c r="EH208" s="568"/>
      <c r="EI208" s="568"/>
      <c r="EJ208" s="568"/>
      <c r="EK208" s="568"/>
      <c r="EL208" s="568"/>
      <c r="EM208" s="568"/>
      <c r="EN208" s="568"/>
      <c r="EO208" s="568"/>
      <c r="EP208" s="568"/>
      <c r="EQ208" s="568"/>
      <c r="ER208" s="568"/>
      <c r="ES208" s="568"/>
      <c r="ET208" s="568"/>
      <c r="EU208" s="568"/>
      <c r="EV208" s="568"/>
      <c r="EW208" s="568"/>
      <c r="EX208" s="568"/>
      <c r="EY208" s="568"/>
      <c r="EZ208" s="568"/>
      <c r="FA208" s="568"/>
      <c r="FB208" s="568"/>
      <c r="FC208" s="568"/>
      <c r="FD208" s="568"/>
      <c r="FE208" s="568"/>
      <c r="FF208" s="568"/>
      <c r="FG208" s="568"/>
      <c r="FH208" s="568"/>
      <c r="FI208" s="568"/>
      <c r="FJ208" s="568"/>
      <c r="FK208" s="568"/>
      <c r="FL208" s="568"/>
      <c r="FM208" s="568"/>
      <c r="FN208" s="568"/>
      <c r="FO208" s="568"/>
      <c r="FP208" s="568"/>
      <c r="FQ208" s="568"/>
      <c r="FR208" s="568"/>
      <c r="FS208" s="568"/>
      <c r="FT208" s="568"/>
      <c r="FU208" s="568"/>
      <c r="FV208" s="568"/>
      <c r="FW208" s="568"/>
      <c r="FX208" s="568"/>
      <c r="FY208" s="568"/>
      <c r="FZ208" s="568"/>
      <c r="GA208" s="568"/>
      <c r="GB208" s="568"/>
      <c r="GC208" s="568"/>
      <c r="GD208" s="568"/>
      <c r="GE208" s="568"/>
      <c r="GF208" s="568"/>
      <c r="GG208" s="568"/>
      <c r="GH208" s="568"/>
      <c r="GI208" s="568"/>
      <c r="GJ208" s="568"/>
      <c r="GK208" s="568"/>
      <c r="GL208" s="568"/>
      <c r="GM208" s="568"/>
      <c r="GN208" s="568"/>
      <c r="GO208" s="568"/>
      <c r="GP208" s="568"/>
      <c r="GQ208" s="568"/>
      <c r="GR208" s="568"/>
      <c r="GS208" s="568"/>
      <c r="GT208" s="568"/>
      <c r="GU208" s="568"/>
      <c r="GV208" s="568"/>
      <c r="GW208" s="568"/>
      <c r="GX208" s="568"/>
      <c r="GY208" s="568"/>
      <c r="GZ208" s="568"/>
      <c r="HA208" s="568"/>
      <c r="HB208" s="568"/>
      <c r="HC208" s="568"/>
      <c r="HD208" s="568"/>
      <c r="HE208" s="568"/>
      <c r="HF208" s="568"/>
      <c r="HG208" s="568"/>
      <c r="HH208" s="568"/>
      <c r="HI208" s="568"/>
      <c r="HJ208" s="568"/>
      <c r="HK208" s="568"/>
      <c r="HL208" s="568"/>
      <c r="HM208" s="568"/>
      <c r="HN208" s="568"/>
      <c r="HO208" s="568"/>
      <c r="HP208" s="568"/>
      <c r="HQ208" s="568"/>
      <c r="HR208" s="568"/>
      <c r="HS208" s="568"/>
      <c r="HT208" s="568"/>
    </row>
    <row r="209" spans="1:228" ht="237" customHeight="1">
      <c r="A209" s="589">
        <v>20</v>
      </c>
      <c r="B209" s="623">
        <v>177</v>
      </c>
      <c r="C209" s="627" t="s">
        <v>28</v>
      </c>
      <c r="D209" s="636" t="s">
        <v>1418</v>
      </c>
      <c r="E209" s="637" t="s">
        <v>1374</v>
      </c>
      <c r="F209" s="627">
        <v>52</v>
      </c>
      <c r="G209" s="627" t="s">
        <v>1365</v>
      </c>
      <c r="H209" s="639">
        <v>166164.95000000001</v>
      </c>
      <c r="I209" s="658">
        <v>166164.95000000001</v>
      </c>
      <c r="J209" s="622" t="s">
        <v>11</v>
      </c>
      <c r="K209" s="626">
        <v>45900</v>
      </c>
      <c r="L209" s="626">
        <v>46081</v>
      </c>
      <c r="M209" s="622"/>
      <c r="N209" s="622"/>
      <c r="O209" s="622"/>
      <c r="P209" s="622" t="s">
        <v>427</v>
      </c>
      <c r="Q209" s="669" t="s">
        <v>1303</v>
      </c>
    </row>
    <row r="210" spans="1:228" ht="219.75" customHeight="1">
      <c r="A210" s="589"/>
      <c r="B210" s="623">
        <v>178</v>
      </c>
      <c r="C210" s="627" t="s">
        <v>28</v>
      </c>
      <c r="D210" s="636" t="s">
        <v>1373</v>
      </c>
      <c r="E210" s="629" t="s">
        <v>1372</v>
      </c>
      <c r="F210" s="622">
        <v>1</v>
      </c>
      <c r="G210" s="630" t="s">
        <v>431</v>
      </c>
      <c r="H210" s="631">
        <f>30000+23615.95</f>
        <v>53615.95</v>
      </c>
      <c r="I210" s="631">
        <v>25184.68</v>
      </c>
      <c r="J210" s="622" t="s">
        <v>11</v>
      </c>
      <c r="K210" s="626">
        <v>46022</v>
      </c>
      <c r="L210" s="626">
        <v>46203</v>
      </c>
      <c r="M210" s="622"/>
      <c r="N210" s="622"/>
      <c r="O210" s="622"/>
      <c r="P210" s="622" t="s">
        <v>427</v>
      </c>
      <c r="Q210" s="669" t="s">
        <v>1303</v>
      </c>
    </row>
    <row r="211" spans="1:228" ht="100.5" customHeight="1">
      <c r="A211" s="589"/>
      <c r="B211" s="623">
        <v>179</v>
      </c>
      <c r="C211" s="627" t="s">
        <v>28</v>
      </c>
      <c r="D211" s="636" t="s">
        <v>380</v>
      </c>
      <c r="E211" s="637" t="s">
        <v>1093</v>
      </c>
      <c r="F211" s="622">
        <v>1</v>
      </c>
      <c r="G211" s="630" t="s">
        <v>431</v>
      </c>
      <c r="H211" s="631">
        <f>24000+7063.89</f>
        <v>31063.89</v>
      </c>
      <c r="I211" s="631">
        <v>16170.37</v>
      </c>
      <c r="J211" s="622" t="s">
        <v>11</v>
      </c>
      <c r="K211" s="626">
        <v>46022</v>
      </c>
      <c r="L211" s="626">
        <v>46203</v>
      </c>
      <c r="M211" s="622"/>
      <c r="N211" s="622"/>
      <c r="O211" s="622"/>
      <c r="P211" s="622" t="s">
        <v>427</v>
      </c>
      <c r="Q211" s="669" t="s">
        <v>1303</v>
      </c>
    </row>
    <row r="212" spans="1:228" ht="160.5" customHeight="1">
      <c r="A212" s="589"/>
      <c r="B212" s="623">
        <v>180</v>
      </c>
      <c r="C212" s="627" t="s">
        <v>28</v>
      </c>
      <c r="D212" s="636" t="s">
        <v>381</v>
      </c>
      <c r="E212" s="637" t="s">
        <v>432</v>
      </c>
      <c r="F212" s="622">
        <v>1</v>
      </c>
      <c r="G212" s="630" t="s">
        <v>431</v>
      </c>
      <c r="H212" s="631">
        <f>8650+13206.88</f>
        <v>21856.879999999997</v>
      </c>
      <c r="I212" s="631">
        <v>8967.73</v>
      </c>
      <c r="J212" s="622" t="s">
        <v>11</v>
      </c>
      <c r="K212" s="626">
        <v>46022</v>
      </c>
      <c r="L212" s="626">
        <v>46203</v>
      </c>
      <c r="M212" s="622"/>
      <c r="N212" s="622"/>
      <c r="O212" s="622"/>
      <c r="P212" s="622" t="s">
        <v>427</v>
      </c>
      <c r="Q212" s="669" t="s">
        <v>1303</v>
      </c>
    </row>
    <row r="213" spans="1:228" s="569" customFormat="1" ht="191.25" customHeight="1">
      <c r="A213" s="589">
        <v>15</v>
      </c>
      <c r="B213" s="623">
        <v>181</v>
      </c>
      <c r="C213" s="622" t="s">
        <v>28</v>
      </c>
      <c r="D213" s="636" t="s">
        <v>433</v>
      </c>
      <c r="E213" s="637" t="s">
        <v>335</v>
      </c>
      <c r="F213" s="627">
        <v>1</v>
      </c>
      <c r="G213" s="627" t="s">
        <v>434</v>
      </c>
      <c r="H213" s="631">
        <v>70000</v>
      </c>
      <c r="I213" s="631">
        <v>70000</v>
      </c>
      <c r="J213" s="622" t="s">
        <v>16</v>
      </c>
      <c r="K213" s="626">
        <v>46234</v>
      </c>
      <c r="L213" s="626">
        <v>46326</v>
      </c>
      <c r="M213" s="622"/>
      <c r="N213" s="622"/>
      <c r="O213" s="622"/>
      <c r="P213" s="622" t="s">
        <v>427</v>
      </c>
      <c r="Q213" s="669" t="s">
        <v>1304</v>
      </c>
      <c r="R213" s="568"/>
      <c r="S213" s="568"/>
      <c r="T213" s="568"/>
      <c r="U213" s="568"/>
      <c r="V213" s="568"/>
      <c r="W213" s="568"/>
      <c r="X213" s="568"/>
      <c r="Y213" s="568"/>
      <c r="Z213" s="568"/>
      <c r="AA213" s="568"/>
      <c r="AB213" s="568"/>
      <c r="AC213" s="568"/>
      <c r="AD213" s="568"/>
      <c r="AE213" s="568"/>
      <c r="AF213" s="568"/>
      <c r="AG213" s="568"/>
      <c r="AH213" s="568"/>
      <c r="AI213" s="568"/>
      <c r="AJ213" s="568"/>
      <c r="AK213" s="568"/>
      <c r="AL213" s="568"/>
      <c r="AM213" s="568"/>
      <c r="AN213" s="568"/>
      <c r="AO213" s="568"/>
      <c r="AP213" s="568"/>
      <c r="AQ213" s="568"/>
      <c r="AR213" s="568"/>
      <c r="AS213" s="568"/>
      <c r="AT213" s="568"/>
      <c r="AU213" s="568"/>
      <c r="AV213" s="568"/>
      <c r="AW213" s="568"/>
      <c r="AX213" s="568"/>
      <c r="AY213" s="568"/>
      <c r="AZ213" s="568"/>
      <c r="BA213" s="568"/>
      <c r="BB213" s="568"/>
      <c r="BC213" s="568"/>
      <c r="BD213" s="568"/>
      <c r="BE213" s="568"/>
      <c r="BF213" s="568"/>
      <c r="BG213" s="568"/>
      <c r="BH213" s="568"/>
      <c r="BI213" s="568"/>
      <c r="BJ213" s="568"/>
      <c r="BK213" s="568"/>
      <c r="BL213" s="568"/>
      <c r="BM213" s="568"/>
      <c r="BN213" s="568"/>
      <c r="BO213" s="568"/>
      <c r="BP213" s="568"/>
      <c r="BQ213" s="568"/>
      <c r="BR213" s="568"/>
      <c r="BS213" s="568"/>
      <c r="BT213" s="568"/>
      <c r="BU213" s="568"/>
      <c r="BV213" s="568"/>
      <c r="BW213" s="568"/>
      <c r="BX213" s="568"/>
      <c r="BY213" s="568"/>
      <c r="BZ213" s="568"/>
      <c r="CA213" s="568"/>
      <c r="CB213" s="568"/>
      <c r="CC213" s="568"/>
      <c r="CD213" s="568"/>
      <c r="CE213" s="568"/>
      <c r="CF213" s="568"/>
      <c r="CG213" s="568"/>
      <c r="CH213" s="568"/>
      <c r="CI213" s="568"/>
      <c r="CJ213" s="568"/>
      <c r="CK213" s="568"/>
      <c r="CL213" s="568"/>
      <c r="CM213" s="568"/>
      <c r="CN213" s="568"/>
      <c r="CO213" s="568"/>
      <c r="CP213" s="568"/>
      <c r="CQ213" s="568"/>
      <c r="CR213" s="568"/>
      <c r="CS213" s="568"/>
      <c r="CT213" s="568"/>
      <c r="CU213" s="568"/>
      <c r="CV213" s="568"/>
      <c r="CW213" s="568"/>
      <c r="CX213" s="568"/>
      <c r="CY213" s="568"/>
      <c r="CZ213" s="568"/>
      <c r="DA213" s="568"/>
      <c r="DB213" s="568"/>
      <c r="DC213" s="568"/>
      <c r="DD213" s="568"/>
      <c r="DE213" s="568"/>
      <c r="DF213" s="568"/>
      <c r="DG213" s="568"/>
      <c r="DH213" s="568"/>
      <c r="DI213" s="568"/>
      <c r="DJ213" s="568"/>
      <c r="DK213" s="568"/>
      <c r="DL213" s="568"/>
      <c r="DM213" s="568"/>
      <c r="DN213" s="568"/>
      <c r="DO213" s="568"/>
      <c r="DP213" s="568"/>
      <c r="DQ213" s="568"/>
      <c r="DR213" s="568"/>
      <c r="DS213" s="568"/>
      <c r="DT213" s="568"/>
      <c r="DU213" s="568"/>
      <c r="DV213" s="568"/>
      <c r="DW213" s="568"/>
      <c r="DX213" s="568"/>
      <c r="DY213" s="568"/>
      <c r="DZ213" s="568"/>
      <c r="EA213" s="568"/>
      <c r="EB213" s="568"/>
      <c r="EC213" s="568"/>
      <c r="ED213" s="568"/>
      <c r="EE213" s="568"/>
      <c r="EF213" s="568"/>
      <c r="EG213" s="568"/>
      <c r="EH213" s="568"/>
      <c r="EI213" s="568"/>
      <c r="EJ213" s="568"/>
      <c r="EK213" s="568"/>
      <c r="EL213" s="568"/>
      <c r="EM213" s="568"/>
      <c r="EN213" s="568"/>
      <c r="EO213" s="568"/>
      <c r="EP213" s="568"/>
      <c r="EQ213" s="568"/>
      <c r="ER213" s="568"/>
      <c r="ES213" s="568"/>
      <c r="ET213" s="568"/>
      <c r="EU213" s="568"/>
      <c r="EV213" s="568"/>
      <c r="EW213" s="568"/>
      <c r="EX213" s="568"/>
      <c r="EY213" s="568"/>
      <c r="EZ213" s="568"/>
      <c r="FA213" s="568"/>
      <c r="FB213" s="568"/>
      <c r="FC213" s="568"/>
      <c r="FD213" s="568"/>
      <c r="FE213" s="568"/>
      <c r="FF213" s="568"/>
      <c r="FG213" s="568"/>
      <c r="FH213" s="568"/>
      <c r="FI213" s="568"/>
      <c r="FJ213" s="568"/>
      <c r="FK213" s="568"/>
      <c r="FL213" s="568"/>
      <c r="FM213" s="568"/>
      <c r="FN213" s="568"/>
      <c r="FO213" s="568"/>
      <c r="FP213" s="568"/>
      <c r="FQ213" s="568"/>
      <c r="FR213" s="568"/>
      <c r="FS213" s="568"/>
      <c r="FT213" s="568"/>
      <c r="FU213" s="568"/>
      <c r="FV213" s="568"/>
      <c r="FW213" s="568"/>
      <c r="FX213" s="568"/>
      <c r="FY213" s="568"/>
      <c r="FZ213" s="568"/>
      <c r="GA213" s="568"/>
      <c r="GB213" s="568"/>
      <c r="GC213" s="568"/>
      <c r="GD213" s="568"/>
      <c r="GE213" s="568"/>
      <c r="GF213" s="568"/>
      <c r="GG213" s="568"/>
      <c r="GH213" s="568"/>
      <c r="GI213" s="568"/>
      <c r="GJ213" s="568"/>
      <c r="GK213" s="568"/>
      <c r="GL213" s="568"/>
      <c r="GM213" s="568"/>
      <c r="GN213" s="568"/>
      <c r="GO213" s="568"/>
      <c r="GP213" s="568"/>
      <c r="GQ213" s="568"/>
      <c r="GR213" s="568"/>
      <c r="GS213" s="568"/>
      <c r="GT213" s="568"/>
      <c r="GU213" s="568"/>
      <c r="GV213" s="568"/>
      <c r="GW213" s="568"/>
      <c r="GX213" s="568"/>
      <c r="GY213" s="568"/>
      <c r="GZ213" s="568"/>
      <c r="HA213" s="568"/>
      <c r="HB213" s="568"/>
      <c r="HC213" s="568"/>
      <c r="HD213" s="568"/>
      <c r="HE213" s="568"/>
      <c r="HF213" s="568"/>
      <c r="HG213" s="568"/>
      <c r="HH213" s="568"/>
      <c r="HI213" s="568"/>
      <c r="HJ213" s="568"/>
      <c r="HK213" s="568"/>
      <c r="HL213" s="568"/>
      <c r="HM213" s="568"/>
      <c r="HN213" s="568"/>
      <c r="HO213" s="568"/>
      <c r="HP213" s="568"/>
      <c r="HQ213" s="568"/>
      <c r="HR213" s="568"/>
      <c r="HS213" s="568"/>
      <c r="HT213" s="568"/>
    </row>
    <row r="214" spans="1:228" s="569" customFormat="1" ht="173.45" customHeight="1">
      <c r="A214" s="589">
        <v>16</v>
      </c>
      <c r="B214" s="623">
        <v>182</v>
      </c>
      <c r="C214" s="622" t="s">
        <v>28</v>
      </c>
      <c r="D214" s="624" t="s">
        <v>382</v>
      </c>
      <c r="E214" s="625" t="s">
        <v>324</v>
      </c>
      <c r="F214" s="627">
        <v>3</v>
      </c>
      <c r="G214" s="627" t="s">
        <v>435</v>
      </c>
      <c r="H214" s="631">
        <v>90000</v>
      </c>
      <c r="I214" s="631">
        <v>90000</v>
      </c>
      <c r="J214" s="622" t="s">
        <v>16</v>
      </c>
      <c r="K214" s="626">
        <v>46234</v>
      </c>
      <c r="L214" s="626">
        <v>46326</v>
      </c>
      <c r="M214" s="622"/>
      <c r="N214" s="622"/>
      <c r="O214" s="622"/>
      <c r="P214" s="622" t="s">
        <v>427</v>
      </c>
      <c r="Q214" s="669" t="s">
        <v>1304</v>
      </c>
      <c r="R214" s="568"/>
      <c r="S214" s="568"/>
      <c r="T214" s="568"/>
      <c r="U214" s="568"/>
      <c r="V214" s="568"/>
      <c r="W214" s="568"/>
      <c r="X214" s="568"/>
      <c r="Y214" s="568"/>
      <c r="Z214" s="568"/>
      <c r="AA214" s="568"/>
      <c r="AB214" s="568"/>
      <c r="AC214" s="568"/>
      <c r="AD214" s="568"/>
      <c r="AE214" s="568"/>
      <c r="AF214" s="568"/>
      <c r="AG214" s="568"/>
      <c r="AH214" s="568"/>
      <c r="AI214" s="568"/>
      <c r="AJ214" s="568"/>
      <c r="AK214" s="568"/>
      <c r="AL214" s="568"/>
      <c r="AM214" s="568"/>
      <c r="AN214" s="568"/>
      <c r="AO214" s="568"/>
      <c r="AP214" s="568"/>
      <c r="AQ214" s="568"/>
      <c r="AR214" s="568"/>
      <c r="AS214" s="568"/>
      <c r="AT214" s="568"/>
      <c r="AU214" s="568"/>
      <c r="AV214" s="568"/>
      <c r="AW214" s="568"/>
      <c r="AX214" s="568"/>
      <c r="AY214" s="568"/>
      <c r="AZ214" s="568"/>
      <c r="BA214" s="568"/>
      <c r="BB214" s="568"/>
      <c r="BC214" s="568"/>
      <c r="BD214" s="568"/>
      <c r="BE214" s="568"/>
      <c r="BF214" s="568"/>
      <c r="BG214" s="568"/>
      <c r="BH214" s="568"/>
      <c r="BI214" s="568"/>
      <c r="BJ214" s="568"/>
      <c r="BK214" s="568"/>
      <c r="BL214" s="568"/>
      <c r="BM214" s="568"/>
      <c r="BN214" s="568"/>
      <c r="BO214" s="568"/>
      <c r="BP214" s="568"/>
      <c r="BQ214" s="568"/>
      <c r="BR214" s="568"/>
      <c r="BS214" s="568"/>
      <c r="BT214" s="568"/>
      <c r="BU214" s="568"/>
      <c r="BV214" s="568"/>
      <c r="BW214" s="568"/>
      <c r="BX214" s="568"/>
      <c r="BY214" s="568"/>
      <c r="BZ214" s="568"/>
      <c r="CA214" s="568"/>
      <c r="CB214" s="568"/>
      <c r="CC214" s="568"/>
      <c r="CD214" s="568"/>
      <c r="CE214" s="568"/>
      <c r="CF214" s="568"/>
      <c r="CG214" s="568"/>
      <c r="CH214" s="568"/>
      <c r="CI214" s="568"/>
      <c r="CJ214" s="568"/>
      <c r="CK214" s="568"/>
      <c r="CL214" s="568"/>
      <c r="CM214" s="568"/>
      <c r="CN214" s="568"/>
      <c r="CO214" s="568"/>
      <c r="CP214" s="568"/>
      <c r="CQ214" s="568"/>
      <c r="CR214" s="568"/>
      <c r="CS214" s="568"/>
      <c r="CT214" s="568"/>
      <c r="CU214" s="568"/>
      <c r="CV214" s="568"/>
      <c r="CW214" s="568"/>
      <c r="CX214" s="568"/>
      <c r="CY214" s="568"/>
      <c r="CZ214" s="568"/>
      <c r="DA214" s="568"/>
      <c r="DB214" s="568"/>
      <c r="DC214" s="568"/>
      <c r="DD214" s="568"/>
      <c r="DE214" s="568"/>
      <c r="DF214" s="568"/>
      <c r="DG214" s="568"/>
      <c r="DH214" s="568"/>
      <c r="DI214" s="568"/>
      <c r="DJ214" s="568"/>
      <c r="DK214" s="568"/>
      <c r="DL214" s="568"/>
      <c r="DM214" s="568"/>
      <c r="DN214" s="568"/>
      <c r="DO214" s="568"/>
      <c r="DP214" s="568"/>
      <c r="DQ214" s="568"/>
      <c r="DR214" s="568"/>
      <c r="DS214" s="568"/>
      <c r="DT214" s="568"/>
      <c r="DU214" s="568"/>
      <c r="DV214" s="568"/>
      <c r="DW214" s="568"/>
      <c r="DX214" s="568"/>
      <c r="DY214" s="568"/>
      <c r="DZ214" s="568"/>
      <c r="EA214" s="568"/>
      <c r="EB214" s="568"/>
      <c r="EC214" s="568"/>
      <c r="ED214" s="568"/>
      <c r="EE214" s="568"/>
      <c r="EF214" s="568"/>
      <c r="EG214" s="568"/>
      <c r="EH214" s="568"/>
      <c r="EI214" s="568"/>
      <c r="EJ214" s="568"/>
      <c r="EK214" s="568"/>
      <c r="EL214" s="568"/>
      <c r="EM214" s="568"/>
      <c r="EN214" s="568"/>
      <c r="EO214" s="568"/>
      <c r="EP214" s="568"/>
      <c r="EQ214" s="568"/>
      <c r="ER214" s="568"/>
      <c r="ES214" s="568"/>
      <c r="ET214" s="568"/>
      <c r="EU214" s="568"/>
      <c r="EV214" s="568"/>
      <c r="EW214" s="568"/>
      <c r="EX214" s="568"/>
      <c r="EY214" s="568"/>
      <c r="EZ214" s="568"/>
      <c r="FA214" s="568"/>
      <c r="FB214" s="568"/>
      <c r="FC214" s="568"/>
      <c r="FD214" s="568"/>
      <c r="FE214" s="568"/>
      <c r="FF214" s="568"/>
      <c r="FG214" s="568"/>
      <c r="FH214" s="568"/>
      <c r="FI214" s="568"/>
      <c r="FJ214" s="568"/>
      <c r="FK214" s="568"/>
      <c r="FL214" s="568"/>
      <c r="FM214" s="568"/>
      <c r="FN214" s="568"/>
      <c r="FO214" s="568"/>
      <c r="FP214" s="568"/>
      <c r="FQ214" s="568"/>
      <c r="FR214" s="568"/>
      <c r="FS214" s="568"/>
      <c r="FT214" s="568"/>
      <c r="FU214" s="568"/>
      <c r="FV214" s="568"/>
      <c r="FW214" s="568"/>
      <c r="FX214" s="568"/>
      <c r="FY214" s="568"/>
      <c r="FZ214" s="568"/>
      <c r="GA214" s="568"/>
      <c r="GB214" s="568"/>
      <c r="GC214" s="568"/>
      <c r="GD214" s="568"/>
      <c r="GE214" s="568"/>
      <c r="GF214" s="568"/>
      <c r="GG214" s="568"/>
      <c r="GH214" s="568"/>
      <c r="GI214" s="568"/>
      <c r="GJ214" s="568"/>
      <c r="GK214" s="568"/>
      <c r="GL214" s="568"/>
      <c r="GM214" s="568"/>
      <c r="GN214" s="568"/>
      <c r="GO214" s="568"/>
      <c r="GP214" s="568"/>
      <c r="GQ214" s="568"/>
      <c r="GR214" s="568"/>
      <c r="GS214" s="568"/>
      <c r="GT214" s="568"/>
      <c r="GU214" s="568"/>
      <c r="GV214" s="568"/>
      <c r="GW214" s="568"/>
      <c r="GX214" s="568"/>
      <c r="GY214" s="568"/>
      <c r="GZ214" s="568"/>
      <c r="HA214" s="568"/>
      <c r="HB214" s="568"/>
      <c r="HC214" s="568"/>
      <c r="HD214" s="568"/>
      <c r="HE214" s="568"/>
      <c r="HF214" s="568"/>
      <c r="HG214" s="568"/>
      <c r="HH214" s="568"/>
      <c r="HI214" s="568"/>
      <c r="HJ214" s="568"/>
      <c r="HK214" s="568"/>
      <c r="HL214" s="568"/>
      <c r="HM214" s="568"/>
      <c r="HN214" s="568"/>
      <c r="HO214" s="568"/>
      <c r="HP214" s="568"/>
      <c r="HQ214" s="568"/>
      <c r="HR214" s="568"/>
      <c r="HS214" s="568"/>
      <c r="HT214" s="568"/>
    </row>
    <row r="215" spans="1:228" s="569" customFormat="1" ht="156" customHeight="1">
      <c r="A215" s="589">
        <v>6</v>
      </c>
      <c r="B215" s="623">
        <v>184</v>
      </c>
      <c r="C215" s="622" t="s">
        <v>28</v>
      </c>
      <c r="D215" s="636" t="s">
        <v>936</v>
      </c>
      <c r="E215" s="637" t="s">
        <v>438</v>
      </c>
      <c r="F215" s="627">
        <v>1</v>
      </c>
      <c r="G215" s="627" t="s">
        <v>439</v>
      </c>
      <c r="H215" s="659">
        <v>65585804</v>
      </c>
      <c r="I215" s="659">
        <v>59262775.079999998</v>
      </c>
      <c r="J215" s="622" t="s">
        <v>11</v>
      </c>
      <c r="K215" s="626">
        <v>46265</v>
      </c>
      <c r="L215" s="626">
        <v>46387</v>
      </c>
      <c r="M215" s="630"/>
      <c r="N215" s="630"/>
      <c r="O215" s="622"/>
      <c r="P215" s="622" t="s">
        <v>427</v>
      </c>
      <c r="Q215" s="669" t="s">
        <v>1314</v>
      </c>
      <c r="R215" s="568"/>
      <c r="S215" s="568"/>
      <c r="T215" s="568"/>
      <c r="U215" s="568"/>
      <c r="V215" s="568"/>
      <c r="W215" s="568"/>
      <c r="X215" s="568"/>
      <c r="Y215" s="568"/>
      <c r="Z215" s="568"/>
      <c r="AA215" s="568"/>
      <c r="AB215" s="568"/>
      <c r="AC215" s="568"/>
      <c r="AD215" s="568"/>
      <c r="AE215" s="568"/>
      <c r="AF215" s="568"/>
      <c r="AG215" s="568"/>
      <c r="AH215" s="568"/>
      <c r="AI215" s="568"/>
      <c r="AJ215" s="568"/>
      <c r="AK215" s="568"/>
      <c r="AL215" s="568"/>
      <c r="AM215" s="568"/>
      <c r="AN215" s="568"/>
      <c r="AO215" s="568"/>
      <c r="AP215" s="568"/>
      <c r="AQ215" s="568"/>
      <c r="AR215" s="568"/>
      <c r="AS215" s="568"/>
      <c r="AT215" s="568"/>
      <c r="AU215" s="568"/>
      <c r="AV215" s="568"/>
      <c r="AW215" s="568"/>
      <c r="AX215" s="568"/>
      <c r="AY215" s="568"/>
      <c r="AZ215" s="568"/>
      <c r="BA215" s="568"/>
      <c r="BB215" s="568"/>
      <c r="BC215" s="568"/>
      <c r="BD215" s="568"/>
      <c r="BE215" s="568"/>
      <c r="BF215" s="568"/>
      <c r="BG215" s="568"/>
      <c r="BH215" s="568"/>
      <c r="BI215" s="568"/>
      <c r="BJ215" s="568"/>
      <c r="BK215" s="568"/>
      <c r="BL215" s="568"/>
      <c r="BM215" s="568"/>
      <c r="BN215" s="568"/>
      <c r="BO215" s="568"/>
      <c r="BP215" s="568"/>
      <c r="BQ215" s="568"/>
      <c r="BR215" s="568"/>
      <c r="BS215" s="568"/>
      <c r="BT215" s="568"/>
      <c r="BU215" s="568"/>
      <c r="BV215" s="568"/>
      <c r="BW215" s="568"/>
      <c r="BX215" s="568"/>
      <c r="BY215" s="568"/>
      <c r="BZ215" s="568"/>
      <c r="CA215" s="568"/>
      <c r="CB215" s="568"/>
      <c r="CC215" s="568"/>
      <c r="CD215" s="568"/>
      <c r="CE215" s="568"/>
      <c r="CF215" s="568"/>
      <c r="CG215" s="568"/>
      <c r="CH215" s="568"/>
      <c r="CI215" s="568"/>
      <c r="CJ215" s="568"/>
      <c r="CK215" s="568"/>
      <c r="CL215" s="568"/>
      <c r="CM215" s="568"/>
      <c r="CN215" s="568"/>
      <c r="CO215" s="568"/>
      <c r="CP215" s="568"/>
      <c r="CQ215" s="568"/>
      <c r="CR215" s="568"/>
      <c r="CS215" s="568"/>
      <c r="CT215" s="568"/>
      <c r="CU215" s="568"/>
      <c r="CV215" s="568"/>
      <c r="CW215" s="568"/>
      <c r="CX215" s="568"/>
      <c r="CY215" s="568"/>
      <c r="CZ215" s="568"/>
      <c r="DA215" s="568"/>
      <c r="DB215" s="568"/>
      <c r="DC215" s="568"/>
      <c r="DD215" s="568"/>
      <c r="DE215" s="568"/>
      <c r="DF215" s="568"/>
      <c r="DG215" s="568"/>
      <c r="DH215" s="568"/>
      <c r="DI215" s="568"/>
      <c r="DJ215" s="568"/>
      <c r="DK215" s="568"/>
      <c r="DL215" s="568"/>
      <c r="DM215" s="568"/>
      <c r="DN215" s="568"/>
      <c r="DO215" s="568"/>
      <c r="DP215" s="568"/>
      <c r="DQ215" s="568"/>
      <c r="DR215" s="568"/>
      <c r="DS215" s="568"/>
      <c r="DT215" s="568"/>
      <c r="DU215" s="568"/>
      <c r="DV215" s="568"/>
      <c r="DW215" s="568"/>
      <c r="DX215" s="568"/>
      <c r="DY215" s="568"/>
      <c r="DZ215" s="568"/>
      <c r="EA215" s="568"/>
      <c r="EB215" s="568"/>
      <c r="EC215" s="568"/>
      <c r="ED215" s="568"/>
      <c r="EE215" s="568"/>
      <c r="EF215" s="568"/>
      <c r="EG215" s="568"/>
      <c r="EH215" s="568"/>
      <c r="EI215" s="568"/>
      <c r="EJ215" s="568"/>
      <c r="EK215" s="568"/>
      <c r="EL215" s="568"/>
      <c r="EM215" s="568"/>
      <c r="EN215" s="568"/>
      <c r="EO215" s="568"/>
      <c r="EP215" s="568"/>
      <c r="EQ215" s="568"/>
      <c r="ER215" s="568"/>
      <c r="ES215" s="568"/>
      <c r="ET215" s="568"/>
      <c r="EU215" s="568"/>
      <c r="EV215" s="568"/>
      <c r="EW215" s="568"/>
      <c r="EX215" s="568"/>
      <c r="EY215" s="568"/>
      <c r="EZ215" s="568"/>
      <c r="FA215" s="568"/>
      <c r="FB215" s="568"/>
      <c r="FC215" s="568"/>
      <c r="FD215" s="568"/>
      <c r="FE215" s="568"/>
      <c r="FF215" s="568"/>
      <c r="FG215" s="568"/>
      <c r="FH215" s="568"/>
      <c r="FI215" s="568"/>
      <c r="FJ215" s="568"/>
      <c r="FK215" s="568"/>
      <c r="FL215" s="568"/>
      <c r="FM215" s="568"/>
      <c r="FN215" s="568"/>
      <c r="FO215" s="568"/>
      <c r="FP215" s="568"/>
      <c r="FQ215" s="568"/>
      <c r="FR215" s="568"/>
      <c r="FS215" s="568"/>
      <c r="FT215" s="568"/>
      <c r="FU215" s="568"/>
      <c r="FV215" s="568"/>
      <c r="FW215" s="568"/>
      <c r="FX215" s="568"/>
      <c r="FY215" s="568"/>
      <c r="FZ215" s="568"/>
      <c r="GA215" s="568"/>
      <c r="GB215" s="568"/>
      <c r="GC215" s="568"/>
      <c r="GD215" s="568"/>
      <c r="GE215" s="568"/>
      <c r="GF215" s="568"/>
      <c r="GG215" s="568"/>
      <c r="GH215" s="568"/>
      <c r="GI215" s="568"/>
      <c r="GJ215" s="568"/>
      <c r="GK215" s="568"/>
      <c r="GL215" s="568"/>
      <c r="GM215" s="568"/>
      <c r="GN215" s="568"/>
      <c r="GO215" s="568"/>
      <c r="GP215" s="568"/>
      <c r="GQ215" s="568"/>
      <c r="GR215" s="568"/>
      <c r="GS215" s="568"/>
      <c r="GT215" s="568"/>
      <c r="GU215" s="568"/>
      <c r="GV215" s="568"/>
      <c r="GW215" s="568"/>
      <c r="GX215" s="568"/>
      <c r="GY215" s="568"/>
      <c r="GZ215" s="568"/>
      <c r="HA215" s="568"/>
      <c r="HB215" s="568"/>
      <c r="HC215" s="568"/>
      <c r="HD215" s="568"/>
      <c r="HE215" s="568"/>
      <c r="HF215" s="568"/>
      <c r="HG215" s="568"/>
      <c r="HH215" s="568"/>
      <c r="HI215" s="568"/>
      <c r="HJ215" s="568"/>
      <c r="HK215" s="568"/>
      <c r="HL215" s="568"/>
      <c r="HM215" s="568"/>
      <c r="HN215" s="568"/>
      <c r="HO215" s="568"/>
      <c r="HP215" s="568"/>
      <c r="HQ215" s="568"/>
      <c r="HR215" s="568"/>
      <c r="HS215" s="568"/>
      <c r="HT215" s="568"/>
    </row>
    <row r="216" spans="1:228" s="569" customFormat="1" ht="96" customHeight="1">
      <c r="A216" s="590">
        <v>8</v>
      </c>
      <c r="B216" s="623">
        <v>185</v>
      </c>
      <c r="C216" s="627" t="s">
        <v>28</v>
      </c>
      <c r="D216" s="637" t="s">
        <v>1400</v>
      </c>
      <c r="E216" s="636" t="s">
        <v>698</v>
      </c>
      <c r="F216" s="627">
        <v>1</v>
      </c>
      <c r="G216" s="627" t="s">
        <v>70</v>
      </c>
      <c r="H216" s="659">
        <f>7483730+7013322.96</f>
        <v>14497052.960000001</v>
      </c>
      <c r="I216" s="659">
        <v>14497052.960000001</v>
      </c>
      <c r="J216" s="622" t="s">
        <v>11</v>
      </c>
      <c r="K216" s="626">
        <v>46053</v>
      </c>
      <c r="L216" s="626">
        <v>46387</v>
      </c>
      <c r="M216" s="630"/>
      <c r="N216" s="630"/>
      <c r="O216" s="622"/>
      <c r="P216" s="622" t="s">
        <v>427</v>
      </c>
      <c r="Q216" s="669" t="s">
        <v>1303</v>
      </c>
      <c r="R216" s="568"/>
      <c r="S216" s="568"/>
      <c r="T216" s="568"/>
      <c r="U216" s="568"/>
      <c r="V216" s="568"/>
      <c r="W216" s="568"/>
      <c r="X216" s="568"/>
      <c r="Y216" s="568"/>
      <c r="Z216" s="568"/>
      <c r="AA216" s="568"/>
      <c r="AB216" s="568"/>
      <c r="AC216" s="568"/>
      <c r="AD216" s="568"/>
      <c r="AE216" s="568"/>
      <c r="AF216" s="568"/>
      <c r="AG216" s="568"/>
      <c r="AH216" s="568"/>
      <c r="AI216" s="568"/>
      <c r="AJ216" s="568"/>
      <c r="AK216" s="568"/>
      <c r="AL216" s="568"/>
      <c r="AM216" s="568"/>
      <c r="AN216" s="568"/>
      <c r="AO216" s="568"/>
      <c r="AP216" s="568"/>
      <c r="AQ216" s="568"/>
      <c r="AR216" s="568"/>
      <c r="AS216" s="568"/>
      <c r="AT216" s="568"/>
      <c r="AU216" s="568"/>
      <c r="AV216" s="568"/>
      <c r="AW216" s="568"/>
      <c r="AX216" s="568"/>
      <c r="AY216" s="568"/>
      <c r="AZ216" s="568"/>
      <c r="BA216" s="568"/>
      <c r="BB216" s="568"/>
      <c r="BC216" s="568"/>
      <c r="BD216" s="568"/>
      <c r="BE216" s="568"/>
      <c r="BF216" s="568"/>
      <c r="BG216" s="568"/>
      <c r="BH216" s="568"/>
      <c r="BI216" s="568"/>
      <c r="BJ216" s="568"/>
      <c r="BK216" s="568"/>
      <c r="BL216" s="568"/>
      <c r="BM216" s="568"/>
      <c r="BN216" s="568"/>
      <c r="BO216" s="568"/>
      <c r="BP216" s="568"/>
      <c r="BQ216" s="568"/>
      <c r="BR216" s="568"/>
      <c r="BS216" s="568"/>
      <c r="BT216" s="568"/>
      <c r="BU216" s="568"/>
      <c r="BV216" s="568"/>
      <c r="BW216" s="568"/>
      <c r="BX216" s="568"/>
      <c r="BY216" s="568"/>
      <c r="BZ216" s="568"/>
      <c r="CA216" s="568"/>
      <c r="CB216" s="568"/>
      <c r="CC216" s="568"/>
      <c r="CD216" s="568"/>
      <c r="CE216" s="568"/>
      <c r="CF216" s="568"/>
      <c r="CG216" s="568"/>
      <c r="CH216" s="568"/>
      <c r="CI216" s="568"/>
      <c r="CJ216" s="568"/>
      <c r="CK216" s="568"/>
      <c r="CL216" s="568"/>
      <c r="CM216" s="568"/>
      <c r="CN216" s="568"/>
      <c r="CO216" s="568"/>
      <c r="CP216" s="568"/>
      <c r="CQ216" s="568"/>
      <c r="CR216" s="568"/>
      <c r="CS216" s="568"/>
      <c r="CT216" s="568"/>
      <c r="CU216" s="568"/>
      <c r="CV216" s="568"/>
      <c r="CW216" s="568"/>
      <c r="CX216" s="568"/>
      <c r="CY216" s="568"/>
      <c r="CZ216" s="568"/>
      <c r="DA216" s="568"/>
      <c r="DB216" s="568"/>
      <c r="DC216" s="568"/>
      <c r="DD216" s="568"/>
      <c r="DE216" s="568"/>
      <c r="DF216" s="568"/>
      <c r="DG216" s="568"/>
      <c r="DH216" s="568"/>
      <c r="DI216" s="568"/>
      <c r="DJ216" s="568"/>
      <c r="DK216" s="568"/>
      <c r="DL216" s="568"/>
      <c r="DM216" s="568"/>
      <c r="DN216" s="568"/>
      <c r="DO216" s="568"/>
      <c r="DP216" s="568"/>
      <c r="DQ216" s="568"/>
      <c r="DR216" s="568"/>
      <c r="DS216" s="568"/>
      <c r="DT216" s="568"/>
      <c r="DU216" s="568"/>
      <c r="DV216" s="568"/>
      <c r="DW216" s="568"/>
      <c r="DX216" s="568"/>
      <c r="DY216" s="568"/>
      <c r="DZ216" s="568"/>
      <c r="EA216" s="568"/>
      <c r="EB216" s="568"/>
      <c r="EC216" s="568"/>
      <c r="ED216" s="568"/>
      <c r="EE216" s="568"/>
      <c r="EF216" s="568"/>
      <c r="EG216" s="568"/>
      <c r="EH216" s="568"/>
      <c r="EI216" s="568"/>
      <c r="EJ216" s="568"/>
      <c r="EK216" s="568"/>
      <c r="EL216" s="568"/>
      <c r="EM216" s="568"/>
      <c r="EN216" s="568"/>
      <c r="EO216" s="568"/>
      <c r="EP216" s="568"/>
      <c r="EQ216" s="568"/>
      <c r="ER216" s="568"/>
      <c r="ES216" s="568"/>
      <c r="ET216" s="568"/>
      <c r="EU216" s="568"/>
      <c r="EV216" s="568"/>
      <c r="EW216" s="568"/>
      <c r="EX216" s="568"/>
      <c r="EY216" s="568"/>
      <c r="EZ216" s="568"/>
      <c r="FA216" s="568"/>
      <c r="FB216" s="568"/>
      <c r="FC216" s="568"/>
      <c r="FD216" s="568"/>
      <c r="FE216" s="568"/>
      <c r="FF216" s="568"/>
      <c r="FG216" s="568"/>
      <c r="FH216" s="568"/>
      <c r="FI216" s="568"/>
      <c r="FJ216" s="568"/>
      <c r="FK216" s="568"/>
      <c r="FL216" s="568"/>
      <c r="FM216" s="568"/>
      <c r="FN216" s="568"/>
      <c r="FO216" s="568"/>
      <c r="FP216" s="568"/>
      <c r="FQ216" s="568"/>
      <c r="FR216" s="568"/>
      <c r="FS216" s="568"/>
      <c r="FT216" s="568"/>
      <c r="FU216" s="568"/>
      <c r="FV216" s="568"/>
      <c r="FW216" s="568"/>
      <c r="FX216" s="568"/>
      <c r="FY216" s="568"/>
      <c r="FZ216" s="568"/>
      <c r="GA216" s="568"/>
      <c r="GB216" s="568"/>
      <c r="GC216" s="568"/>
      <c r="GD216" s="568"/>
      <c r="GE216" s="568"/>
      <c r="GF216" s="568"/>
      <c r="GG216" s="568"/>
      <c r="GH216" s="568"/>
      <c r="GI216" s="568"/>
      <c r="GJ216" s="568"/>
      <c r="GK216" s="568"/>
      <c r="GL216" s="568"/>
      <c r="GM216" s="568"/>
      <c r="GN216" s="568"/>
      <c r="GO216" s="568"/>
      <c r="GP216" s="568"/>
      <c r="GQ216" s="568"/>
      <c r="GR216" s="568"/>
      <c r="GS216" s="568"/>
      <c r="GT216" s="568"/>
      <c r="GU216" s="568"/>
      <c r="GV216" s="568"/>
      <c r="GW216" s="568"/>
      <c r="GX216" s="568"/>
      <c r="GY216" s="568"/>
      <c r="GZ216" s="568"/>
      <c r="HA216" s="568"/>
      <c r="HB216" s="568"/>
      <c r="HC216" s="568"/>
      <c r="HD216" s="568"/>
      <c r="HE216" s="568"/>
      <c r="HF216" s="568"/>
      <c r="HG216" s="568"/>
      <c r="HH216" s="568"/>
      <c r="HI216" s="568"/>
      <c r="HJ216" s="568"/>
      <c r="HK216" s="568"/>
      <c r="HL216" s="568"/>
      <c r="HM216" s="568"/>
      <c r="HN216" s="568"/>
      <c r="HO216" s="568"/>
      <c r="HP216" s="568"/>
      <c r="HQ216" s="568"/>
      <c r="HR216" s="568"/>
      <c r="HS216" s="568"/>
      <c r="HT216" s="568"/>
    </row>
    <row r="217" spans="1:228" ht="150" customHeight="1">
      <c r="A217" s="614"/>
      <c r="B217" s="623" t="s">
        <v>1609</v>
      </c>
      <c r="C217" s="627" t="s">
        <v>28</v>
      </c>
      <c r="D217" s="636" t="s">
        <v>1610</v>
      </c>
      <c r="E217" s="636" t="s">
        <v>1611</v>
      </c>
      <c r="F217" s="627">
        <v>1</v>
      </c>
      <c r="G217" s="627" t="s">
        <v>185</v>
      </c>
      <c r="H217" s="639">
        <v>0</v>
      </c>
      <c r="I217" s="639">
        <v>0</v>
      </c>
      <c r="J217" s="627" t="s">
        <v>16</v>
      </c>
      <c r="K217" s="665">
        <v>46081</v>
      </c>
      <c r="L217" s="665">
        <v>46203</v>
      </c>
      <c r="M217" s="622"/>
      <c r="N217" s="627"/>
      <c r="O217" s="627"/>
      <c r="P217" s="622" t="s">
        <v>1612</v>
      </c>
      <c r="Q217" s="669"/>
    </row>
    <row r="218" spans="1:228" ht="344.25" customHeight="1">
      <c r="A218" s="590">
        <v>1</v>
      </c>
      <c r="B218" s="623">
        <v>186</v>
      </c>
      <c r="C218" s="627" t="s">
        <v>146</v>
      </c>
      <c r="D218" s="628" t="s">
        <v>1430</v>
      </c>
      <c r="E218" s="629" t="s">
        <v>931</v>
      </c>
      <c r="F218" s="622">
        <v>800</v>
      </c>
      <c r="G218" s="622" t="s">
        <v>178</v>
      </c>
      <c r="H218" s="668">
        <f>91184-45592</f>
        <v>45592</v>
      </c>
      <c r="I218" s="668">
        <f>91184-45592</f>
        <v>45592</v>
      </c>
      <c r="J218" s="622" t="s">
        <v>11</v>
      </c>
      <c r="K218" s="626">
        <v>46081</v>
      </c>
      <c r="L218" s="626">
        <v>46295</v>
      </c>
      <c r="M218" s="622"/>
      <c r="N218" s="622"/>
      <c r="O218" s="622"/>
      <c r="P218" s="622" t="s">
        <v>1302</v>
      </c>
      <c r="Q218" s="669" t="s">
        <v>1303</v>
      </c>
    </row>
    <row r="219" spans="1:228" ht="141" customHeight="1">
      <c r="A219" s="590">
        <v>1</v>
      </c>
      <c r="B219" s="623">
        <v>187</v>
      </c>
      <c r="C219" s="627" t="s">
        <v>1053</v>
      </c>
      <c r="D219" s="636" t="s">
        <v>743</v>
      </c>
      <c r="E219" s="637" t="s">
        <v>345</v>
      </c>
      <c r="F219" s="622">
        <v>1</v>
      </c>
      <c r="G219" s="622" t="s">
        <v>185</v>
      </c>
      <c r="H219" s="635">
        <v>300000</v>
      </c>
      <c r="I219" s="635">
        <v>300000</v>
      </c>
      <c r="J219" s="622" t="s">
        <v>16</v>
      </c>
      <c r="K219" s="626">
        <v>46112</v>
      </c>
      <c r="L219" s="626">
        <v>46265</v>
      </c>
      <c r="M219" s="622"/>
      <c r="N219" s="622"/>
      <c r="O219" s="622"/>
      <c r="P219" s="622" t="s">
        <v>1302</v>
      </c>
      <c r="Q219" s="669" t="s">
        <v>1303</v>
      </c>
    </row>
    <row r="220" spans="1:228" s="567" customFormat="1" ht="27.6" customHeight="1">
      <c r="A220" s="594" t="s">
        <v>1351</v>
      </c>
      <c r="B220" s="623" t="s">
        <v>1495</v>
      </c>
      <c r="C220" s="627" t="s">
        <v>1053</v>
      </c>
      <c r="D220" s="636" t="s">
        <v>716</v>
      </c>
      <c r="E220" s="637"/>
      <c r="F220" s="627"/>
      <c r="G220" s="627"/>
      <c r="H220" s="635"/>
      <c r="I220" s="635"/>
      <c r="J220" s="622"/>
      <c r="K220" s="626"/>
      <c r="L220" s="626"/>
      <c r="M220" s="622"/>
      <c r="N220" s="622"/>
      <c r="O220" s="622"/>
      <c r="P220" s="622"/>
      <c r="Q220" s="669"/>
    </row>
    <row r="221" spans="1:228" s="575" customFormat="1" ht="32.450000000000003" customHeight="1">
      <c r="A221" s="594" t="s">
        <v>1352</v>
      </c>
      <c r="B221" s="623" t="s">
        <v>1496</v>
      </c>
      <c r="C221" s="627" t="s">
        <v>1053</v>
      </c>
      <c r="D221" s="636" t="s">
        <v>717</v>
      </c>
      <c r="E221" s="637"/>
      <c r="F221" s="627"/>
      <c r="G221" s="627"/>
      <c r="H221" s="635"/>
      <c r="I221" s="635"/>
      <c r="J221" s="622"/>
      <c r="K221" s="626"/>
      <c r="L221" s="626"/>
      <c r="M221" s="622"/>
      <c r="N221" s="622"/>
      <c r="O221" s="622"/>
      <c r="P221" s="622"/>
      <c r="Q221" s="669"/>
      <c r="R221" s="567"/>
      <c r="S221" s="567"/>
      <c r="T221" s="567"/>
      <c r="U221" s="567"/>
      <c r="V221" s="567"/>
      <c r="W221" s="567"/>
      <c r="X221" s="567"/>
      <c r="Y221" s="567"/>
      <c r="Z221" s="567"/>
      <c r="AA221" s="567"/>
      <c r="AB221" s="567"/>
      <c r="AC221" s="567"/>
      <c r="AD221" s="567"/>
      <c r="AE221" s="567"/>
      <c r="AF221" s="567"/>
      <c r="AG221" s="567"/>
      <c r="AH221" s="567"/>
      <c r="AI221" s="567"/>
      <c r="AJ221" s="567"/>
      <c r="AK221" s="567"/>
      <c r="AL221" s="567"/>
      <c r="AM221" s="567"/>
      <c r="AN221" s="567"/>
      <c r="AO221" s="567"/>
      <c r="AP221" s="567"/>
      <c r="AQ221" s="567"/>
      <c r="AR221" s="567"/>
      <c r="AS221" s="567"/>
      <c r="AT221" s="567"/>
      <c r="AU221" s="567"/>
      <c r="AV221" s="567"/>
      <c r="AW221" s="567"/>
      <c r="AX221" s="567"/>
      <c r="AY221" s="567"/>
      <c r="AZ221" s="567"/>
      <c r="BA221" s="567"/>
      <c r="BB221" s="567"/>
      <c r="BC221" s="567"/>
      <c r="BD221" s="567"/>
      <c r="BE221" s="567"/>
      <c r="BF221" s="567"/>
      <c r="BG221" s="567"/>
      <c r="BH221" s="567"/>
      <c r="BI221" s="567"/>
      <c r="BJ221" s="567"/>
      <c r="BK221" s="567"/>
      <c r="BL221" s="567"/>
      <c r="BM221" s="567"/>
      <c r="BN221" s="567"/>
      <c r="BO221" s="567"/>
      <c r="BP221" s="567"/>
      <c r="BQ221" s="567"/>
      <c r="BR221" s="567"/>
      <c r="BS221" s="567"/>
      <c r="BT221" s="567"/>
      <c r="BU221" s="567"/>
      <c r="BV221" s="567"/>
      <c r="BW221" s="567"/>
      <c r="BX221" s="567"/>
      <c r="BY221" s="567"/>
      <c r="BZ221" s="567"/>
      <c r="CA221" s="567"/>
      <c r="CB221" s="567"/>
      <c r="CC221" s="567"/>
      <c r="CD221" s="567"/>
      <c r="CE221" s="567"/>
      <c r="CF221" s="567"/>
      <c r="CG221" s="567"/>
      <c r="CH221" s="567"/>
      <c r="CI221" s="567"/>
      <c r="CJ221" s="567"/>
      <c r="CK221" s="567"/>
      <c r="CL221" s="567"/>
      <c r="CM221" s="567"/>
      <c r="CN221" s="567"/>
      <c r="CO221" s="567"/>
      <c r="CP221" s="567"/>
      <c r="CQ221" s="567"/>
      <c r="CR221" s="567"/>
      <c r="CS221" s="567"/>
      <c r="CT221" s="567"/>
      <c r="CU221" s="567"/>
      <c r="CV221" s="567"/>
      <c r="CW221" s="567"/>
      <c r="CX221" s="567"/>
      <c r="CY221" s="567"/>
      <c r="CZ221" s="567"/>
      <c r="DA221" s="567"/>
      <c r="DB221" s="567"/>
      <c r="DC221" s="567"/>
      <c r="DD221" s="567"/>
      <c r="DE221" s="567"/>
      <c r="DF221" s="567"/>
      <c r="DG221" s="567"/>
      <c r="DH221" s="567"/>
      <c r="DI221" s="567"/>
      <c r="DJ221" s="567"/>
      <c r="DK221" s="567"/>
      <c r="DL221" s="567"/>
      <c r="DM221" s="567"/>
      <c r="DN221" s="567"/>
      <c r="DO221" s="567"/>
      <c r="DP221" s="567"/>
      <c r="DQ221" s="567"/>
      <c r="DR221" s="567"/>
      <c r="DS221" s="567"/>
      <c r="DT221" s="567"/>
      <c r="DU221" s="567"/>
      <c r="DV221" s="567"/>
      <c r="DW221" s="567"/>
      <c r="DX221" s="567"/>
      <c r="DY221" s="567"/>
      <c r="DZ221" s="567"/>
      <c r="EA221" s="567"/>
      <c r="EB221" s="567"/>
      <c r="EC221" s="567"/>
      <c r="ED221" s="567"/>
      <c r="EE221" s="567"/>
      <c r="EF221" s="567"/>
      <c r="EG221" s="567"/>
      <c r="EH221" s="567"/>
      <c r="EI221" s="567"/>
      <c r="EJ221" s="567"/>
      <c r="EK221" s="567"/>
      <c r="EL221" s="567"/>
      <c r="EM221" s="567"/>
      <c r="EN221" s="567"/>
      <c r="EO221" s="567"/>
      <c r="EP221" s="567"/>
      <c r="EQ221" s="567"/>
      <c r="ER221" s="567"/>
      <c r="ES221" s="567"/>
      <c r="ET221" s="567"/>
      <c r="EU221" s="567"/>
      <c r="EV221" s="567"/>
      <c r="EW221" s="567"/>
      <c r="EX221" s="567"/>
      <c r="EY221" s="567"/>
      <c r="EZ221" s="567"/>
      <c r="FA221" s="567"/>
      <c r="FB221" s="567"/>
      <c r="FC221" s="567"/>
      <c r="FD221" s="567"/>
      <c r="FE221" s="567"/>
      <c r="FF221" s="567"/>
      <c r="FG221" s="567"/>
      <c r="FH221" s="567"/>
      <c r="FI221" s="567"/>
      <c r="FJ221" s="567"/>
      <c r="FK221" s="567"/>
      <c r="FL221" s="567"/>
      <c r="FM221" s="567"/>
      <c r="FN221" s="567"/>
      <c r="FO221" s="567"/>
      <c r="FP221" s="567"/>
      <c r="FQ221" s="567"/>
      <c r="FR221" s="567"/>
      <c r="FS221" s="567"/>
      <c r="FT221" s="567"/>
      <c r="FU221" s="567"/>
      <c r="FV221" s="567"/>
      <c r="FW221" s="567"/>
      <c r="FX221" s="567"/>
      <c r="FY221" s="567"/>
      <c r="FZ221" s="567"/>
      <c r="GA221" s="567"/>
      <c r="GB221" s="567"/>
      <c r="GC221" s="567"/>
      <c r="GD221" s="567"/>
      <c r="GE221" s="567"/>
      <c r="GF221" s="567"/>
      <c r="GG221" s="567"/>
      <c r="GH221" s="567"/>
      <c r="GI221" s="567"/>
      <c r="GJ221" s="567"/>
      <c r="GK221" s="567"/>
      <c r="GL221" s="567"/>
      <c r="GM221" s="567"/>
      <c r="GN221" s="567"/>
      <c r="GO221" s="567"/>
      <c r="GP221" s="567"/>
      <c r="GQ221" s="567"/>
      <c r="GR221" s="567"/>
      <c r="GS221" s="567"/>
      <c r="GT221" s="567"/>
      <c r="GU221" s="567"/>
      <c r="GV221" s="567"/>
      <c r="GW221" s="567"/>
      <c r="GX221" s="567"/>
      <c r="GY221" s="567"/>
      <c r="GZ221" s="567"/>
      <c r="HA221" s="567"/>
      <c r="HB221" s="567"/>
      <c r="HC221" s="567"/>
      <c r="HD221" s="567"/>
      <c r="HE221" s="567"/>
      <c r="HF221" s="567"/>
      <c r="HG221" s="567"/>
      <c r="HH221" s="567"/>
      <c r="HI221" s="567"/>
      <c r="HJ221" s="567"/>
      <c r="HK221" s="567"/>
      <c r="HL221" s="567"/>
      <c r="HM221" s="567"/>
      <c r="HN221" s="567"/>
      <c r="HO221" s="567"/>
      <c r="HP221" s="567"/>
      <c r="HQ221" s="567"/>
      <c r="HR221" s="567"/>
      <c r="HS221" s="567"/>
      <c r="HT221" s="574"/>
    </row>
    <row r="222" spans="1:228" s="575" customFormat="1" ht="32.450000000000003" customHeight="1">
      <c r="A222" s="594" t="s">
        <v>1353</v>
      </c>
      <c r="B222" s="623" t="s">
        <v>1497</v>
      </c>
      <c r="C222" s="627" t="s">
        <v>1053</v>
      </c>
      <c r="D222" s="636" t="s">
        <v>718</v>
      </c>
      <c r="E222" s="637"/>
      <c r="F222" s="627"/>
      <c r="G222" s="627"/>
      <c r="H222" s="635"/>
      <c r="I222" s="635"/>
      <c r="J222" s="622"/>
      <c r="K222" s="626"/>
      <c r="L222" s="626"/>
      <c r="M222" s="622"/>
      <c r="N222" s="622"/>
      <c r="O222" s="622"/>
      <c r="P222" s="622"/>
      <c r="Q222" s="669"/>
      <c r="R222" s="567"/>
      <c r="S222" s="567"/>
      <c r="T222" s="567"/>
      <c r="U222" s="567"/>
      <c r="V222" s="567"/>
      <c r="W222" s="567"/>
      <c r="X222" s="567"/>
      <c r="Y222" s="567"/>
      <c r="Z222" s="567"/>
      <c r="AA222" s="567"/>
      <c r="AB222" s="567"/>
      <c r="AC222" s="567"/>
      <c r="AD222" s="567"/>
      <c r="AE222" s="567"/>
      <c r="AF222" s="567"/>
      <c r="AG222" s="567"/>
      <c r="AH222" s="567"/>
      <c r="AI222" s="567"/>
      <c r="AJ222" s="567"/>
      <c r="AK222" s="567"/>
      <c r="AL222" s="567"/>
      <c r="AM222" s="567"/>
      <c r="AN222" s="567"/>
      <c r="AO222" s="567"/>
      <c r="AP222" s="567"/>
      <c r="AQ222" s="567"/>
      <c r="AR222" s="567"/>
      <c r="AS222" s="567"/>
      <c r="AT222" s="567"/>
      <c r="AU222" s="567"/>
      <c r="AV222" s="567"/>
      <c r="AW222" s="567"/>
      <c r="AX222" s="567"/>
      <c r="AY222" s="567"/>
      <c r="AZ222" s="567"/>
      <c r="BA222" s="567"/>
      <c r="BB222" s="567"/>
      <c r="BC222" s="567"/>
      <c r="BD222" s="567"/>
      <c r="BE222" s="567"/>
      <c r="BF222" s="567"/>
      <c r="BG222" s="567"/>
      <c r="BH222" s="567"/>
      <c r="BI222" s="567"/>
      <c r="BJ222" s="567"/>
      <c r="BK222" s="567"/>
      <c r="BL222" s="567"/>
      <c r="BM222" s="567"/>
      <c r="BN222" s="567"/>
      <c r="BO222" s="567"/>
      <c r="BP222" s="567"/>
      <c r="BQ222" s="567"/>
      <c r="BR222" s="567"/>
      <c r="BS222" s="567"/>
      <c r="BT222" s="567"/>
      <c r="BU222" s="567"/>
      <c r="BV222" s="567"/>
      <c r="BW222" s="567"/>
      <c r="BX222" s="567"/>
      <c r="BY222" s="567"/>
      <c r="BZ222" s="567"/>
      <c r="CA222" s="567"/>
      <c r="CB222" s="567"/>
      <c r="CC222" s="567"/>
      <c r="CD222" s="567"/>
      <c r="CE222" s="567"/>
      <c r="CF222" s="567"/>
      <c r="CG222" s="567"/>
      <c r="CH222" s="567"/>
      <c r="CI222" s="567"/>
      <c r="CJ222" s="567"/>
      <c r="CK222" s="567"/>
      <c r="CL222" s="567"/>
      <c r="CM222" s="567"/>
      <c r="CN222" s="567"/>
      <c r="CO222" s="567"/>
      <c r="CP222" s="567"/>
      <c r="CQ222" s="567"/>
      <c r="CR222" s="567"/>
      <c r="CS222" s="567"/>
      <c r="CT222" s="567"/>
      <c r="CU222" s="567"/>
      <c r="CV222" s="567"/>
      <c r="CW222" s="567"/>
      <c r="CX222" s="567"/>
      <c r="CY222" s="567"/>
      <c r="CZ222" s="567"/>
      <c r="DA222" s="567"/>
      <c r="DB222" s="567"/>
      <c r="DC222" s="567"/>
      <c r="DD222" s="567"/>
      <c r="DE222" s="567"/>
      <c r="DF222" s="567"/>
      <c r="DG222" s="567"/>
      <c r="DH222" s="567"/>
      <c r="DI222" s="567"/>
      <c r="DJ222" s="567"/>
      <c r="DK222" s="567"/>
      <c r="DL222" s="567"/>
      <c r="DM222" s="567"/>
      <c r="DN222" s="567"/>
      <c r="DO222" s="567"/>
      <c r="DP222" s="567"/>
      <c r="DQ222" s="567"/>
      <c r="DR222" s="567"/>
      <c r="DS222" s="567"/>
      <c r="DT222" s="567"/>
      <c r="DU222" s="567"/>
      <c r="DV222" s="567"/>
      <c r="DW222" s="567"/>
      <c r="DX222" s="567"/>
      <c r="DY222" s="567"/>
      <c r="DZ222" s="567"/>
      <c r="EA222" s="567"/>
      <c r="EB222" s="567"/>
      <c r="EC222" s="567"/>
      <c r="ED222" s="567"/>
      <c r="EE222" s="567"/>
      <c r="EF222" s="567"/>
      <c r="EG222" s="567"/>
      <c r="EH222" s="567"/>
      <c r="EI222" s="567"/>
      <c r="EJ222" s="567"/>
      <c r="EK222" s="567"/>
      <c r="EL222" s="567"/>
      <c r="EM222" s="567"/>
      <c r="EN222" s="567"/>
      <c r="EO222" s="567"/>
      <c r="EP222" s="567"/>
      <c r="EQ222" s="567"/>
      <c r="ER222" s="567"/>
      <c r="ES222" s="567"/>
      <c r="ET222" s="567"/>
      <c r="EU222" s="567"/>
      <c r="EV222" s="567"/>
      <c r="EW222" s="567"/>
      <c r="EX222" s="567"/>
      <c r="EY222" s="567"/>
      <c r="EZ222" s="567"/>
      <c r="FA222" s="567"/>
      <c r="FB222" s="567"/>
      <c r="FC222" s="567"/>
      <c r="FD222" s="567"/>
      <c r="FE222" s="567"/>
      <c r="FF222" s="567"/>
      <c r="FG222" s="567"/>
      <c r="FH222" s="567"/>
      <c r="FI222" s="567"/>
      <c r="FJ222" s="567"/>
      <c r="FK222" s="567"/>
      <c r="FL222" s="567"/>
      <c r="FM222" s="567"/>
      <c r="FN222" s="567"/>
      <c r="FO222" s="567"/>
      <c r="FP222" s="567"/>
      <c r="FQ222" s="567"/>
      <c r="FR222" s="567"/>
      <c r="FS222" s="567"/>
      <c r="FT222" s="567"/>
      <c r="FU222" s="567"/>
      <c r="FV222" s="567"/>
      <c r="FW222" s="567"/>
      <c r="FX222" s="567"/>
      <c r="FY222" s="567"/>
      <c r="FZ222" s="567"/>
      <c r="GA222" s="567"/>
      <c r="GB222" s="567"/>
      <c r="GC222" s="567"/>
      <c r="GD222" s="567"/>
      <c r="GE222" s="567"/>
      <c r="GF222" s="567"/>
      <c r="GG222" s="567"/>
      <c r="GH222" s="567"/>
      <c r="GI222" s="567"/>
      <c r="GJ222" s="567"/>
      <c r="GK222" s="567"/>
      <c r="GL222" s="567"/>
      <c r="GM222" s="567"/>
      <c r="GN222" s="567"/>
      <c r="GO222" s="567"/>
      <c r="GP222" s="567"/>
      <c r="GQ222" s="567"/>
      <c r="GR222" s="567"/>
      <c r="GS222" s="567"/>
      <c r="GT222" s="567"/>
      <c r="GU222" s="567"/>
      <c r="GV222" s="567"/>
      <c r="GW222" s="567"/>
      <c r="GX222" s="567"/>
      <c r="GY222" s="567"/>
      <c r="GZ222" s="567"/>
      <c r="HA222" s="567"/>
      <c r="HB222" s="567"/>
      <c r="HC222" s="567"/>
      <c r="HD222" s="567"/>
      <c r="HE222" s="567"/>
      <c r="HF222" s="567"/>
      <c r="HG222" s="567"/>
      <c r="HH222" s="567"/>
      <c r="HI222" s="567"/>
      <c r="HJ222" s="567"/>
      <c r="HK222" s="567"/>
      <c r="HL222" s="567"/>
      <c r="HM222" s="567"/>
      <c r="HN222" s="567"/>
      <c r="HO222" s="567"/>
      <c r="HP222" s="567"/>
      <c r="HQ222" s="567"/>
      <c r="HR222" s="567"/>
      <c r="HS222" s="567"/>
      <c r="HT222" s="574"/>
    </row>
    <row r="223" spans="1:228" s="575" customFormat="1" ht="32.450000000000003" customHeight="1">
      <c r="A223" s="594" t="s">
        <v>1354</v>
      </c>
      <c r="B223" s="623" t="s">
        <v>1498</v>
      </c>
      <c r="C223" s="627" t="s">
        <v>1053</v>
      </c>
      <c r="D223" s="636" t="s">
        <v>719</v>
      </c>
      <c r="E223" s="637"/>
      <c r="F223" s="627"/>
      <c r="G223" s="627"/>
      <c r="H223" s="635"/>
      <c r="I223" s="635"/>
      <c r="J223" s="622"/>
      <c r="K223" s="626"/>
      <c r="L223" s="626"/>
      <c r="M223" s="622"/>
      <c r="N223" s="622"/>
      <c r="O223" s="622"/>
      <c r="P223" s="622"/>
      <c r="Q223" s="669"/>
      <c r="R223" s="567"/>
      <c r="S223" s="567"/>
      <c r="T223" s="567"/>
      <c r="U223" s="567"/>
      <c r="V223" s="567"/>
      <c r="W223" s="567"/>
      <c r="X223" s="567"/>
      <c r="Y223" s="567"/>
      <c r="Z223" s="567"/>
      <c r="AA223" s="567"/>
      <c r="AB223" s="567"/>
      <c r="AC223" s="567"/>
      <c r="AD223" s="567"/>
      <c r="AE223" s="567"/>
      <c r="AF223" s="567"/>
      <c r="AG223" s="567"/>
      <c r="AH223" s="567"/>
      <c r="AI223" s="567"/>
      <c r="AJ223" s="567"/>
      <c r="AK223" s="567"/>
      <c r="AL223" s="567"/>
      <c r="AM223" s="567"/>
      <c r="AN223" s="567"/>
      <c r="AO223" s="567"/>
      <c r="AP223" s="567"/>
      <c r="AQ223" s="567"/>
      <c r="AR223" s="567"/>
      <c r="AS223" s="567"/>
      <c r="AT223" s="567"/>
      <c r="AU223" s="567"/>
      <c r="AV223" s="567"/>
      <c r="AW223" s="567"/>
      <c r="AX223" s="567"/>
      <c r="AY223" s="567"/>
      <c r="AZ223" s="567"/>
      <c r="BA223" s="567"/>
      <c r="BB223" s="567"/>
      <c r="BC223" s="567"/>
      <c r="BD223" s="567"/>
      <c r="BE223" s="567"/>
      <c r="BF223" s="567"/>
      <c r="BG223" s="567"/>
      <c r="BH223" s="567"/>
      <c r="BI223" s="567"/>
      <c r="BJ223" s="567"/>
      <c r="BK223" s="567"/>
      <c r="BL223" s="567"/>
      <c r="BM223" s="567"/>
      <c r="BN223" s="567"/>
      <c r="BO223" s="567"/>
      <c r="BP223" s="567"/>
      <c r="BQ223" s="567"/>
      <c r="BR223" s="567"/>
      <c r="BS223" s="567"/>
      <c r="BT223" s="567"/>
      <c r="BU223" s="567"/>
      <c r="BV223" s="567"/>
      <c r="BW223" s="567"/>
      <c r="BX223" s="567"/>
      <c r="BY223" s="567"/>
      <c r="BZ223" s="567"/>
      <c r="CA223" s="567"/>
      <c r="CB223" s="567"/>
      <c r="CC223" s="567"/>
      <c r="CD223" s="567"/>
      <c r="CE223" s="567"/>
      <c r="CF223" s="567"/>
      <c r="CG223" s="567"/>
      <c r="CH223" s="567"/>
      <c r="CI223" s="567"/>
      <c r="CJ223" s="567"/>
      <c r="CK223" s="567"/>
      <c r="CL223" s="567"/>
      <c r="CM223" s="567"/>
      <c r="CN223" s="567"/>
      <c r="CO223" s="567"/>
      <c r="CP223" s="567"/>
      <c r="CQ223" s="567"/>
      <c r="CR223" s="567"/>
      <c r="CS223" s="567"/>
      <c r="CT223" s="567"/>
      <c r="CU223" s="567"/>
      <c r="CV223" s="567"/>
      <c r="CW223" s="567"/>
      <c r="CX223" s="567"/>
      <c r="CY223" s="567"/>
      <c r="CZ223" s="567"/>
      <c r="DA223" s="567"/>
      <c r="DB223" s="567"/>
      <c r="DC223" s="567"/>
      <c r="DD223" s="567"/>
      <c r="DE223" s="567"/>
      <c r="DF223" s="567"/>
      <c r="DG223" s="567"/>
      <c r="DH223" s="567"/>
      <c r="DI223" s="567"/>
      <c r="DJ223" s="567"/>
      <c r="DK223" s="567"/>
      <c r="DL223" s="567"/>
      <c r="DM223" s="567"/>
      <c r="DN223" s="567"/>
      <c r="DO223" s="567"/>
      <c r="DP223" s="567"/>
      <c r="DQ223" s="567"/>
      <c r="DR223" s="567"/>
      <c r="DS223" s="567"/>
      <c r="DT223" s="567"/>
      <c r="DU223" s="567"/>
      <c r="DV223" s="567"/>
      <c r="DW223" s="567"/>
      <c r="DX223" s="567"/>
      <c r="DY223" s="567"/>
      <c r="DZ223" s="567"/>
      <c r="EA223" s="567"/>
      <c r="EB223" s="567"/>
      <c r="EC223" s="567"/>
      <c r="ED223" s="567"/>
      <c r="EE223" s="567"/>
      <c r="EF223" s="567"/>
      <c r="EG223" s="567"/>
      <c r="EH223" s="567"/>
      <c r="EI223" s="567"/>
      <c r="EJ223" s="567"/>
      <c r="EK223" s="567"/>
      <c r="EL223" s="567"/>
      <c r="EM223" s="567"/>
      <c r="EN223" s="567"/>
      <c r="EO223" s="567"/>
      <c r="EP223" s="567"/>
      <c r="EQ223" s="567"/>
      <c r="ER223" s="567"/>
      <c r="ES223" s="567"/>
      <c r="ET223" s="567"/>
      <c r="EU223" s="567"/>
      <c r="EV223" s="567"/>
      <c r="EW223" s="567"/>
      <c r="EX223" s="567"/>
      <c r="EY223" s="567"/>
      <c r="EZ223" s="567"/>
      <c r="FA223" s="567"/>
      <c r="FB223" s="567"/>
      <c r="FC223" s="567"/>
      <c r="FD223" s="567"/>
      <c r="FE223" s="567"/>
      <c r="FF223" s="567"/>
      <c r="FG223" s="567"/>
      <c r="FH223" s="567"/>
      <c r="FI223" s="567"/>
      <c r="FJ223" s="567"/>
      <c r="FK223" s="567"/>
      <c r="FL223" s="567"/>
      <c r="FM223" s="567"/>
      <c r="FN223" s="567"/>
      <c r="FO223" s="567"/>
      <c r="FP223" s="567"/>
      <c r="FQ223" s="567"/>
      <c r="FR223" s="567"/>
      <c r="FS223" s="567"/>
      <c r="FT223" s="567"/>
      <c r="FU223" s="567"/>
      <c r="FV223" s="567"/>
      <c r="FW223" s="567"/>
      <c r="FX223" s="567"/>
      <c r="FY223" s="567"/>
      <c r="FZ223" s="567"/>
      <c r="GA223" s="567"/>
      <c r="GB223" s="567"/>
      <c r="GC223" s="567"/>
      <c r="GD223" s="567"/>
      <c r="GE223" s="567"/>
      <c r="GF223" s="567"/>
      <c r="GG223" s="567"/>
      <c r="GH223" s="567"/>
      <c r="GI223" s="567"/>
      <c r="GJ223" s="567"/>
      <c r="GK223" s="567"/>
      <c r="GL223" s="567"/>
      <c r="GM223" s="567"/>
      <c r="GN223" s="567"/>
      <c r="GO223" s="567"/>
      <c r="GP223" s="567"/>
      <c r="GQ223" s="567"/>
      <c r="GR223" s="567"/>
      <c r="GS223" s="567"/>
      <c r="GT223" s="567"/>
      <c r="GU223" s="567"/>
      <c r="GV223" s="567"/>
      <c r="GW223" s="567"/>
      <c r="GX223" s="567"/>
      <c r="GY223" s="567"/>
      <c r="GZ223" s="567"/>
      <c r="HA223" s="567"/>
      <c r="HB223" s="567"/>
      <c r="HC223" s="567"/>
      <c r="HD223" s="567"/>
      <c r="HE223" s="567"/>
      <c r="HF223" s="567"/>
      <c r="HG223" s="567"/>
      <c r="HH223" s="567"/>
      <c r="HI223" s="567"/>
      <c r="HJ223" s="567"/>
      <c r="HK223" s="567"/>
      <c r="HL223" s="567"/>
      <c r="HM223" s="567"/>
      <c r="HN223" s="567"/>
      <c r="HO223" s="567"/>
      <c r="HP223" s="567"/>
      <c r="HQ223" s="567"/>
      <c r="HR223" s="567"/>
      <c r="HS223" s="567"/>
      <c r="HT223" s="574"/>
    </row>
    <row r="224" spans="1:228" s="575" customFormat="1" ht="32.450000000000003" customHeight="1">
      <c r="A224" s="594" t="s">
        <v>1355</v>
      </c>
      <c r="B224" s="623" t="s">
        <v>1499</v>
      </c>
      <c r="C224" s="627" t="s">
        <v>1053</v>
      </c>
      <c r="D224" s="636" t="s">
        <v>720</v>
      </c>
      <c r="E224" s="637"/>
      <c r="F224" s="627"/>
      <c r="G224" s="627"/>
      <c r="H224" s="635"/>
      <c r="I224" s="635"/>
      <c r="J224" s="622"/>
      <c r="K224" s="626"/>
      <c r="L224" s="626"/>
      <c r="M224" s="622"/>
      <c r="N224" s="622"/>
      <c r="O224" s="622"/>
      <c r="P224" s="622"/>
      <c r="Q224" s="669"/>
      <c r="R224" s="567"/>
      <c r="S224" s="567"/>
      <c r="T224" s="567"/>
      <c r="U224" s="567"/>
      <c r="V224" s="567"/>
      <c r="W224" s="567"/>
      <c r="X224" s="567"/>
      <c r="Y224" s="567"/>
      <c r="Z224" s="567"/>
      <c r="AA224" s="567"/>
      <c r="AB224" s="567"/>
      <c r="AC224" s="567"/>
      <c r="AD224" s="567"/>
      <c r="AE224" s="567"/>
      <c r="AF224" s="567"/>
      <c r="AG224" s="567"/>
      <c r="AH224" s="567"/>
      <c r="AI224" s="567"/>
      <c r="AJ224" s="567"/>
      <c r="AK224" s="567"/>
      <c r="AL224" s="567"/>
      <c r="AM224" s="567"/>
      <c r="AN224" s="567"/>
      <c r="AO224" s="567"/>
      <c r="AP224" s="567"/>
      <c r="AQ224" s="567"/>
      <c r="AR224" s="567"/>
      <c r="AS224" s="567"/>
      <c r="AT224" s="567"/>
      <c r="AU224" s="567"/>
      <c r="AV224" s="567"/>
      <c r="AW224" s="567"/>
      <c r="AX224" s="567"/>
      <c r="AY224" s="567"/>
      <c r="AZ224" s="567"/>
      <c r="BA224" s="567"/>
      <c r="BB224" s="567"/>
      <c r="BC224" s="567"/>
      <c r="BD224" s="567"/>
      <c r="BE224" s="567"/>
      <c r="BF224" s="567"/>
      <c r="BG224" s="567"/>
      <c r="BH224" s="567"/>
      <c r="BI224" s="567"/>
      <c r="BJ224" s="567"/>
      <c r="BK224" s="567"/>
      <c r="BL224" s="567"/>
      <c r="BM224" s="567"/>
      <c r="BN224" s="567"/>
      <c r="BO224" s="567"/>
      <c r="BP224" s="567"/>
      <c r="BQ224" s="567"/>
      <c r="BR224" s="567"/>
      <c r="BS224" s="567"/>
      <c r="BT224" s="567"/>
      <c r="BU224" s="567"/>
      <c r="BV224" s="567"/>
      <c r="BW224" s="567"/>
      <c r="BX224" s="567"/>
      <c r="BY224" s="567"/>
      <c r="BZ224" s="567"/>
      <c r="CA224" s="567"/>
      <c r="CB224" s="567"/>
      <c r="CC224" s="567"/>
      <c r="CD224" s="567"/>
      <c r="CE224" s="567"/>
      <c r="CF224" s="567"/>
      <c r="CG224" s="567"/>
      <c r="CH224" s="567"/>
      <c r="CI224" s="567"/>
      <c r="CJ224" s="567"/>
      <c r="CK224" s="567"/>
      <c r="CL224" s="567"/>
      <c r="CM224" s="567"/>
      <c r="CN224" s="567"/>
      <c r="CO224" s="567"/>
      <c r="CP224" s="567"/>
      <c r="CQ224" s="567"/>
      <c r="CR224" s="567"/>
      <c r="CS224" s="567"/>
      <c r="CT224" s="567"/>
      <c r="CU224" s="567"/>
      <c r="CV224" s="567"/>
      <c r="CW224" s="567"/>
      <c r="CX224" s="567"/>
      <c r="CY224" s="567"/>
      <c r="CZ224" s="567"/>
      <c r="DA224" s="567"/>
      <c r="DB224" s="567"/>
      <c r="DC224" s="567"/>
      <c r="DD224" s="567"/>
      <c r="DE224" s="567"/>
      <c r="DF224" s="567"/>
      <c r="DG224" s="567"/>
      <c r="DH224" s="567"/>
      <c r="DI224" s="567"/>
      <c r="DJ224" s="567"/>
      <c r="DK224" s="567"/>
      <c r="DL224" s="567"/>
      <c r="DM224" s="567"/>
      <c r="DN224" s="567"/>
      <c r="DO224" s="567"/>
      <c r="DP224" s="567"/>
      <c r="DQ224" s="567"/>
      <c r="DR224" s="567"/>
      <c r="DS224" s="567"/>
      <c r="DT224" s="567"/>
      <c r="DU224" s="567"/>
      <c r="DV224" s="567"/>
      <c r="DW224" s="567"/>
      <c r="DX224" s="567"/>
      <c r="DY224" s="567"/>
      <c r="DZ224" s="567"/>
      <c r="EA224" s="567"/>
      <c r="EB224" s="567"/>
      <c r="EC224" s="567"/>
      <c r="ED224" s="567"/>
      <c r="EE224" s="567"/>
      <c r="EF224" s="567"/>
      <c r="EG224" s="567"/>
      <c r="EH224" s="567"/>
      <c r="EI224" s="567"/>
      <c r="EJ224" s="567"/>
      <c r="EK224" s="567"/>
      <c r="EL224" s="567"/>
      <c r="EM224" s="567"/>
      <c r="EN224" s="567"/>
      <c r="EO224" s="567"/>
      <c r="EP224" s="567"/>
      <c r="EQ224" s="567"/>
      <c r="ER224" s="567"/>
      <c r="ES224" s="567"/>
      <c r="ET224" s="567"/>
      <c r="EU224" s="567"/>
      <c r="EV224" s="567"/>
      <c r="EW224" s="567"/>
      <c r="EX224" s="567"/>
      <c r="EY224" s="567"/>
      <c r="EZ224" s="567"/>
      <c r="FA224" s="567"/>
      <c r="FB224" s="567"/>
      <c r="FC224" s="567"/>
      <c r="FD224" s="567"/>
      <c r="FE224" s="567"/>
      <c r="FF224" s="567"/>
      <c r="FG224" s="567"/>
      <c r="FH224" s="567"/>
      <c r="FI224" s="567"/>
      <c r="FJ224" s="567"/>
      <c r="FK224" s="567"/>
      <c r="FL224" s="567"/>
      <c r="FM224" s="567"/>
      <c r="FN224" s="567"/>
      <c r="FO224" s="567"/>
      <c r="FP224" s="567"/>
      <c r="FQ224" s="567"/>
      <c r="FR224" s="567"/>
      <c r="FS224" s="567"/>
      <c r="FT224" s="567"/>
      <c r="FU224" s="567"/>
      <c r="FV224" s="567"/>
      <c r="FW224" s="567"/>
      <c r="FX224" s="567"/>
      <c r="FY224" s="567"/>
      <c r="FZ224" s="567"/>
      <c r="GA224" s="567"/>
      <c r="GB224" s="567"/>
      <c r="GC224" s="567"/>
      <c r="GD224" s="567"/>
      <c r="GE224" s="567"/>
      <c r="GF224" s="567"/>
      <c r="GG224" s="567"/>
      <c r="GH224" s="567"/>
      <c r="GI224" s="567"/>
      <c r="GJ224" s="567"/>
      <c r="GK224" s="567"/>
      <c r="GL224" s="567"/>
      <c r="GM224" s="567"/>
      <c r="GN224" s="567"/>
      <c r="GO224" s="567"/>
      <c r="GP224" s="567"/>
      <c r="GQ224" s="567"/>
      <c r="GR224" s="567"/>
      <c r="GS224" s="567"/>
      <c r="GT224" s="567"/>
      <c r="GU224" s="567"/>
      <c r="GV224" s="567"/>
      <c r="GW224" s="567"/>
      <c r="GX224" s="567"/>
      <c r="GY224" s="567"/>
      <c r="GZ224" s="567"/>
      <c r="HA224" s="567"/>
      <c r="HB224" s="567"/>
      <c r="HC224" s="567"/>
      <c r="HD224" s="567"/>
      <c r="HE224" s="567"/>
      <c r="HF224" s="567"/>
      <c r="HG224" s="567"/>
      <c r="HH224" s="567"/>
      <c r="HI224" s="567"/>
      <c r="HJ224" s="567"/>
      <c r="HK224" s="567"/>
      <c r="HL224" s="567"/>
      <c r="HM224" s="567"/>
      <c r="HN224" s="567"/>
      <c r="HO224" s="567"/>
      <c r="HP224" s="567"/>
      <c r="HQ224" s="567"/>
      <c r="HR224" s="567"/>
      <c r="HS224" s="567"/>
      <c r="HT224" s="574"/>
    </row>
    <row r="225" spans="1:228" s="575" customFormat="1" ht="32.450000000000003" customHeight="1">
      <c r="A225" s="594" t="s">
        <v>1356</v>
      </c>
      <c r="B225" s="623" t="s">
        <v>1500</v>
      </c>
      <c r="C225" s="627" t="s">
        <v>1053</v>
      </c>
      <c r="D225" s="636" t="s">
        <v>721</v>
      </c>
      <c r="E225" s="637"/>
      <c r="F225" s="627"/>
      <c r="G225" s="627"/>
      <c r="H225" s="635"/>
      <c r="I225" s="635"/>
      <c r="J225" s="622"/>
      <c r="K225" s="626"/>
      <c r="L225" s="626"/>
      <c r="M225" s="622"/>
      <c r="N225" s="622"/>
      <c r="O225" s="622"/>
      <c r="P225" s="622"/>
      <c r="Q225" s="669"/>
      <c r="R225" s="567"/>
      <c r="S225" s="567"/>
      <c r="T225" s="567"/>
      <c r="U225" s="567"/>
      <c r="V225" s="567"/>
      <c r="W225" s="567"/>
      <c r="X225" s="567"/>
      <c r="Y225" s="567"/>
      <c r="Z225" s="567"/>
      <c r="AA225" s="567"/>
      <c r="AB225" s="567"/>
      <c r="AC225" s="567"/>
      <c r="AD225" s="567"/>
      <c r="AE225" s="567"/>
      <c r="AF225" s="567"/>
      <c r="AG225" s="567"/>
      <c r="AH225" s="567"/>
      <c r="AI225" s="567"/>
      <c r="AJ225" s="567"/>
      <c r="AK225" s="567"/>
      <c r="AL225" s="567"/>
      <c r="AM225" s="567"/>
      <c r="AN225" s="567"/>
      <c r="AO225" s="567"/>
      <c r="AP225" s="567"/>
      <c r="AQ225" s="567"/>
      <c r="AR225" s="567"/>
      <c r="AS225" s="567"/>
      <c r="AT225" s="567"/>
      <c r="AU225" s="567"/>
      <c r="AV225" s="567"/>
      <c r="AW225" s="567"/>
      <c r="AX225" s="567"/>
      <c r="AY225" s="567"/>
      <c r="AZ225" s="567"/>
      <c r="BA225" s="567"/>
      <c r="BB225" s="567"/>
      <c r="BC225" s="567"/>
      <c r="BD225" s="567"/>
      <c r="BE225" s="567"/>
      <c r="BF225" s="567"/>
      <c r="BG225" s="567"/>
      <c r="BH225" s="567"/>
      <c r="BI225" s="567"/>
      <c r="BJ225" s="567"/>
      <c r="BK225" s="567"/>
      <c r="BL225" s="567"/>
      <c r="BM225" s="567"/>
      <c r="BN225" s="567"/>
      <c r="BO225" s="567"/>
      <c r="BP225" s="567"/>
      <c r="BQ225" s="567"/>
      <c r="BR225" s="567"/>
      <c r="BS225" s="567"/>
      <c r="BT225" s="567"/>
      <c r="BU225" s="567"/>
      <c r="BV225" s="567"/>
      <c r="BW225" s="567"/>
      <c r="BX225" s="567"/>
      <c r="BY225" s="567"/>
      <c r="BZ225" s="567"/>
      <c r="CA225" s="567"/>
      <c r="CB225" s="567"/>
      <c r="CC225" s="567"/>
      <c r="CD225" s="567"/>
      <c r="CE225" s="567"/>
      <c r="CF225" s="567"/>
      <c r="CG225" s="567"/>
      <c r="CH225" s="567"/>
      <c r="CI225" s="567"/>
      <c r="CJ225" s="567"/>
      <c r="CK225" s="567"/>
      <c r="CL225" s="567"/>
      <c r="CM225" s="567"/>
      <c r="CN225" s="567"/>
      <c r="CO225" s="567"/>
      <c r="CP225" s="567"/>
      <c r="CQ225" s="567"/>
      <c r="CR225" s="567"/>
      <c r="CS225" s="567"/>
      <c r="CT225" s="567"/>
      <c r="CU225" s="567"/>
      <c r="CV225" s="567"/>
      <c r="CW225" s="567"/>
      <c r="CX225" s="567"/>
      <c r="CY225" s="567"/>
      <c r="CZ225" s="567"/>
      <c r="DA225" s="567"/>
      <c r="DB225" s="567"/>
      <c r="DC225" s="567"/>
      <c r="DD225" s="567"/>
      <c r="DE225" s="567"/>
      <c r="DF225" s="567"/>
      <c r="DG225" s="567"/>
      <c r="DH225" s="567"/>
      <c r="DI225" s="567"/>
      <c r="DJ225" s="567"/>
      <c r="DK225" s="567"/>
      <c r="DL225" s="567"/>
      <c r="DM225" s="567"/>
      <c r="DN225" s="567"/>
      <c r="DO225" s="567"/>
      <c r="DP225" s="567"/>
      <c r="DQ225" s="567"/>
      <c r="DR225" s="567"/>
      <c r="DS225" s="567"/>
      <c r="DT225" s="567"/>
      <c r="DU225" s="567"/>
      <c r="DV225" s="567"/>
      <c r="DW225" s="567"/>
      <c r="DX225" s="567"/>
      <c r="DY225" s="567"/>
      <c r="DZ225" s="567"/>
      <c r="EA225" s="567"/>
      <c r="EB225" s="567"/>
      <c r="EC225" s="567"/>
      <c r="ED225" s="567"/>
      <c r="EE225" s="567"/>
      <c r="EF225" s="567"/>
      <c r="EG225" s="567"/>
      <c r="EH225" s="567"/>
      <c r="EI225" s="567"/>
      <c r="EJ225" s="567"/>
      <c r="EK225" s="567"/>
      <c r="EL225" s="567"/>
      <c r="EM225" s="567"/>
      <c r="EN225" s="567"/>
      <c r="EO225" s="567"/>
      <c r="EP225" s="567"/>
      <c r="EQ225" s="567"/>
      <c r="ER225" s="567"/>
      <c r="ES225" s="567"/>
      <c r="ET225" s="567"/>
      <c r="EU225" s="567"/>
      <c r="EV225" s="567"/>
      <c r="EW225" s="567"/>
      <c r="EX225" s="567"/>
      <c r="EY225" s="567"/>
      <c r="EZ225" s="567"/>
      <c r="FA225" s="567"/>
      <c r="FB225" s="567"/>
      <c r="FC225" s="567"/>
      <c r="FD225" s="567"/>
      <c r="FE225" s="567"/>
      <c r="FF225" s="567"/>
      <c r="FG225" s="567"/>
      <c r="FH225" s="567"/>
      <c r="FI225" s="567"/>
      <c r="FJ225" s="567"/>
      <c r="FK225" s="567"/>
      <c r="FL225" s="567"/>
      <c r="FM225" s="567"/>
      <c r="FN225" s="567"/>
      <c r="FO225" s="567"/>
      <c r="FP225" s="567"/>
      <c r="FQ225" s="567"/>
      <c r="FR225" s="567"/>
      <c r="FS225" s="567"/>
      <c r="FT225" s="567"/>
      <c r="FU225" s="567"/>
      <c r="FV225" s="567"/>
      <c r="FW225" s="567"/>
      <c r="FX225" s="567"/>
      <c r="FY225" s="567"/>
      <c r="FZ225" s="567"/>
      <c r="GA225" s="567"/>
      <c r="GB225" s="567"/>
      <c r="GC225" s="567"/>
      <c r="GD225" s="567"/>
      <c r="GE225" s="567"/>
      <c r="GF225" s="567"/>
      <c r="GG225" s="567"/>
      <c r="GH225" s="567"/>
      <c r="GI225" s="567"/>
      <c r="GJ225" s="567"/>
      <c r="GK225" s="567"/>
      <c r="GL225" s="567"/>
      <c r="GM225" s="567"/>
      <c r="GN225" s="567"/>
      <c r="GO225" s="567"/>
      <c r="GP225" s="567"/>
      <c r="GQ225" s="567"/>
      <c r="GR225" s="567"/>
      <c r="GS225" s="567"/>
      <c r="GT225" s="567"/>
      <c r="GU225" s="567"/>
      <c r="GV225" s="567"/>
      <c r="GW225" s="567"/>
      <c r="GX225" s="567"/>
      <c r="GY225" s="567"/>
      <c r="GZ225" s="567"/>
      <c r="HA225" s="567"/>
      <c r="HB225" s="567"/>
      <c r="HC225" s="567"/>
      <c r="HD225" s="567"/>
      <c r="HE225" s="567"/>
      <c r="HF225" s="567"/>
      <c r="HG225" s="567"/>
      <c r="HH225" s="567"/>
      <c r="HI225" s="567"/>
      <c r="HJ225" s="567"/>
      <c r="HK225" s="567"/>
      <c r="HL225" s="567"/>
      <c r="HM225" s="567"/>
      <c r="HN225" s="567"/>
      <c r="HO225" s="567"/>
      <c r="HP225" s="567"/>
      <c r="HQ225" s="567"/>
      <c r="HR225" s="567"/>
      <c r="HS225" s="567"/>
      <c r="HT225" s="574"/>
    </row>
    <row r="226" spans="1:228" s="575" customFormat="1" ht="32.450000000000003" customHeight="1">
      <c r="A226" s="594" t="s">
        <v>1357</v>
      </c>
      <c r="B226" s="623" t="s">
        <v>1501</v>
      </c>
      <c r="C226" s="627" t="s">
        <v>1053</v>
      </c>
      <c r="D226" s="636" t="s">
        <v>722</v>
      </c>
      <c r="E226" s="637"/>
      <c r="F226" s="627"/>
      <c r="G226" s="627"/>
      <c r="H226" s="635"/>
      <c r="I226" s="635"/>
      <c r="J226" s="622"/>
      <c r="K226" s="626"/>
      <c r="L226" s="626"/>
      <c r="M226" s="622"/>
      <c r="N226" s="622"/>
      <c r="O226" s="622"/>
      <c r="P226" s="622"/>
      <c r="Q226" s="669"/>
      <c r="R226" s="567"/>
      <c r="S226" s="567"/>
      <c r="T226" s="567"/>
      <c r="U226" s="567"/>
      <c r="V226" s="567"/>
      <c r="W226" s="567"/>
      <c r="X226" s="567"/>
      <c r="Y226" s="567"/>
      <c r="Z226" s="567"/>
      <c r="AA226" s="567"/>
      <c r="AB226" s="567"/>
      <c r="AC226" s="567"/>
      <c r="AD226" s="567"/>
      <c r="AE226" s="567"/>
      <c r="AF226" s="567"/>
      <c r="AG226" s="567"/>
      <c r="AH226" s="567"/>
      <c r="AI226" s="567"/>
      <c r="AJ226" s="567"/>
      <c r="AK226" s="567"/>
      <c r="AL226" s="567"/>
      <c r="AM226" s="567"/>
      <c r="AN226" s="567"/>
      <c r="AO226" s="567"/>
      <c r="AP226" s="567"/>
      <c r="AQ226" s="567"/>
      <c r="AR226" s="567"/>
      <c r="AS226" s="567"/>
      <c r="AT226" s="567"/>
      <c r="AU226" s="567"/>
      <c r="AV226" s="567"/>
      <c r="AW226" s="567"/>
      <c r="AX226" s="567"/>
      <c r="AY226" s="567"/>
      <c r="AZ226" s="567"/>
      <c r="BA226" s="567"/>
      <c r="BB226" s="567"/>
      <c r="BC226" s="567"/>
      <c r="BD226" s="567"/>
      <c r="BE226" s="567"/>
      <c r="BF226" s="567"/>
      <c r="BG226" s="567"/>
      <c r="BH226" s="567"/>
      <c r="BI226" s="567"/>
      <c r="BJ226" s="567"/>
      <c r="BK226" s="567"/>
      <c r="BL226" s="567"/>
      <c r="BM226" s="567"/>
      <c r="BN226" s="567"/>
      <c r="BO226" s="567"/>
      <c r="BP226" s="567"/>
      <c r="BQ226" s="567"/>
      <c r="BR226" s="567"/>
      <c r="BS226" s="567"/>
      <c r="BT226" s="567"/>
      <c r="BU226" s="567"/>
      <c r="BV226" s="567"/>
      <c r="BW226" s="567"/>
      <c r="BX226" s="567"/>
      <c r="BY226" s="567"/>
      <c r="BZ226" s="567"/>
      <c r="CA226" s="567"/>
      <c r="CB226" s="567"/>
      <c r="CC226" s="567"/>
      <c r="CD226" s="567"/>
      <c r="CE226" s="567"/>
      <c r="CF226" s="567"/>
      <c r="CG226" s="567"/>
      <c r="CH226" s="567"/>
      <c r="CI226" s="567"/>
      <c r="CJ226" s="567"/>
      <c r="CK226" s="567"/>
      <c r="CL226" s="567"/>
      <c r="CM226" s="567"/>
      <c r="CN226" s="567"/>
      <c r="CO226" s="567"/>
      <c r="CP226" s="567"/>
      <c r="CQ226" s="567"/>
      <c r="CR226" s="567"/>
      <c r="CS226" s="567"/>
      <c r="CT226" s="567"/>
      <c r="CU226" s="567"/>
      <c r="CV226" s="567"/>
      <c r="CW226" s="567"/>
      <c r="CX226" s="567"/>
      <c r="CY226" s="567"/>
      <c r="CZ226" s="567"/>
      <c r="DA226" s="567"/>
      <c r="DB226" s="567"/>
      <c r="DC226" s="567"/>
      <c r="DD226" s="567"/>
      <c r="DE226" s="567"/>
      <c r="DF226" s="567"/>
      <c r="DG226" s="567"/>
      <c r="DH226" s="567"/>
      <c r="DI226" s="567"/>
      <c r="DJ226" s="567"/>
      <c r="DK226" s="567"/>
      <c r="DL226" s="567"/>
      <c r="DM226" s="567"/>
      <c r="DN226" s="567"/>
      <c r="DO226" s="567"/>
      <c r="DP226" s="567"/>
      <c r="DQ226" s="567"/>
      <c r="DR226" s="567"/>
      <c r="DS226" s="567"/>
      <c r="DT226" s="567"/>
      <c r="DU226" s="567"/>
      <c r="DV226" s="567"/>
      <c r="DW226" s="567"/>
      <c r="DX226" s="567"/>
      <c r="DY226" s="567"/>
      <c r="DZ226" s="567"/>
      <c r="EA226" s="567"/>
      <c r="EB226" s="567"/>
      <c r="EC226" s="567"/>
      <c r="ED226" s="567"/>
      <c r="EE226" s="567"/>
      <c r="EF226" s="567"/>
      <c r="EG226" s="567"/>
      <c r="EH226" s="567"/>
      <c r="EI226" s="567"/>
      <c r="EJ226" s="567"/>
      <c r="EK226" s="567"/>
      <c r="EL226" s="567"/>
      <c r="EM226" s="567"/>
      <c r="EN226" s="567"/>
      <c r="EO226" s="567"/>
      <c r="EP226" s="567"/>
      <c r="EQ226" s="567"/>
      <c r="ER226" s="567"/>
      <c r="ES226" s="567"/>
      <c r="ET226" s="567"/>
      <c r="EU226" s="567"/>
      <c r="EV226" s="567"/>
      <c r="EW226" s="567"/>
      <c r="EX226" s="567"/>
      <c r="EY226" s="567"/>
      <c r="EZ226" s="567"/>
      <c r="FA226" s="567"/>
      <c r="FB226" s="567"/>
      <c r="FC226" s="567"/>
      <c r="FD226" s="567"/>
      <c r="FE226" s="567"/>
      <c r="FF226" s="567"/>
      <c r="FG226" s="567"/>
      <c r="FH226" s="567"/>
      <c r="FI226" s="567"/>
      <c r="FJ226" s="567"/>
      <c r="FK226" s="567"/>
      <c r="FL226" s="567"/>
      <c r="FM226" s="567"/>
      <c r="FN226" s="567"/>
      <c r="FO226" s="567"/>
      <c r="FP226" s="567"/>
      <c r="FQ226" s="567"/>
      <c r="FR226" s="567"/>
      <c r="FS226" s="567"/>
      <c r="FT226" s="567"/>
      <c r="FU226" s="567"/>
      <c r="FV226" s="567"/>
      <c r="FW226" s="567"/>
      <c r="FX226" s="567"/>
      <c r="FY226" s="567"/>
      <c r="FZ226" s="567"/>
      <c r="GA226" s="567"/>
      <c r="GB226" s="567"/>
      <c r="GC226" s="567"/>
      <c r="GD226" s="567"/>
      <c r="GE226" s="567"/>
      <c r="GF226" s="567"/>
      <c r="GG226" s="567"/>
      <c r="GH226" s="567"/>
      <c r="GI226" s="567"/>
      <c r="GJ226" s="567"/>
      <c r="GK226" s="567"/>
      <c r="GL226" s="567"/>
      <c r="GM226" s="567"/>
      <c r="GN226" s="567"/>
      <c r="GO226" s="567"/>
      <c r="GP226" s="567"/>
      <c r="GQ226" s="567"/>
      <c r="GR226" s="567"/>
      <c r="GS226" s="567"/>
      <c r="GT226" s="567"/>
      <c r="GU226" s="567"/>
      <c r="GV226" s="567"/>
      <c r="GW226" s="567"/>
      <c r="GX226" s="567"/>
      <c r="GY226" s="567"/>
      <c r="GZ226" s="567"/>
      <c r="HA226" s="567"/>
      <c r="HB226" s="567"/>
      <c r="HC226" s="567"/>
      <c r="HD226" s="567"/>
      <c r="HE226" s="567"/>
      <c r="HF226" s="567"/>
      <c r="HG226" s="567"/>
      <c r="HH226" s="567"/>
      <c r="HI226" s="567"/>
      <c r="HJ226" s="567"/>
      <c r="HK226" s="567"/>
      <c r="HL226" s="567"/>
      <c r="HM226" s="567"/>
      <c r="HN226" s="567"/>
      <c r="HO226" s="567"/>
      <c r="HP226" s="567"/>
      <c r="HQ226" s="567"/>
      <c r="HR226" s="567"/>
      <c r="HS226" s="567"/>
      <c r="HT226" s="574"/>
    </row>
    <row r="227" spans="1:228" s="575" customFormat="1" ht="32.450000000000003" customHeight="1">
      <c r="A227" s="594" t="s">
        <v>1358</v>
      </c>
      <c r="B227" s="623" t="s">
        <v>1502</v>
      </c>
      <c r="C227" s="627" t="s">
        <v>1053</v>
      </c>
      <c r="D227" s="636" t="s">
        <v>723</v>
      </c>
      <c r="E227" s="637"/>
      <c r="F227" s="627"/>
      <c r="G227" s="627"/>
      <c r="H227" s="635"/>
      <c r="I227" s="635"/>
      <c r="J227" s="622"/>
      <c r="K227" s="626"/>
      <c r="L227" s="626"/>
      <c r="M227" s="622"/>
      <c r="N227" s="622"/>
      <c r="O227" s="622"/>
      <c r="P227" s="622"/>
      <c r="Q227" s="669"/>
      <c r="R227" s="567"/>
      <c r="S227" s="567"/>
      <c r="T227" s="567"/>
      <c r="U227" s="567"/>
      <c r="V227" s="567"/>
      <c r="W227" s="567"/>
      <c r="X227" s="567"/>
      <c r="Y227" s="567"/>
      <c r="Z227" s="567"/>
      <c r="AA227" s="567"/>
      <c r="AB227" s="567"/>
      <c r="AC227" s="567"/>
      <c r="AD227" s="567"/>
      <c r="AE227" s="567"/>
      <c r="AF227" s="567"/>
      <c r="AG227" s="567"/>
      <c r="AH227" s="567"/>
      <c r="AI227" s="567"/>
      <c r="AJ227" s="567"/>
      <c r="AK227" s="567"/>
      <c r="AL227" s="567"/>
      <c r="AM227" s="567"/>
      <c r="AN227" s="567"/>
      <c r="AO227" s="567"/>
      <c r="AP227" s="567"/>
      <c r="AQ227" s="567"/>
      <c r="AR227" s="567"/>
      <c r="AS227" s="567"/>
      <c r="AT227" s="567"/>
      <c r="AU227" s="567"/>
      <c r="AV227" s="567"/>
      <c r="AW227" s="567"/>
      <c r="AX227" s="567"/>
      <c r="AY227" s="567"/>
      <c r="AZ227" s="567"/>
      <c r="BA227" s="567"/>
      <c r="BB227" s="567"/>
      <c r="BC227" s="567"/>
      <c r="BD227" s="567"/>
      <c r="BE227" s="567"/>
      <c r="BF227" s="567"/>
      <c r="BG227" s="567"/>
      <c r="BH227" s="567"/>
      <c r="BI227" s="567"/>
      <c r="BJ227" s="567"/>
      <c r="BK227" s="567"/>
      <c r="BL227" s="567"/>
      <c r="BM227" s="567"/>
      <c r="BN227" s="567"/>
      <c r="BO227" s="567"/>
      <c r="BP227" s="567"/>
      <c r="BQ227" s="567"/>
      <c r="BR227" s="567"/>
      <c r="BS227" s="567"/>
      <c r="BT227" s="567"/>
      <c r="BU227" s="567"/>
      <c r="BV227" s="567"/>
      <c r="BW227" s="567"/>
      <c r="BX227" s="567"/>
      <c r="BY227" s="567"/>
      <c r="BZ227" s="567"/>
      <c r="CA227" s="567"/>
      <c r="CB227" s="567"/>
      <c r="CC227" s="567"/>
      <c r="CD227" s="567"/>
      <c r="CE227" s="567"/>
      <c r="CF227" s="567"/>
      <c r="CG227" s="567"/>
      <c r="CH227" s="567"/>
      <c r="CI227" s="567"/>
      <c r="CJ227" s="567"/>
      <c r="CK227" s="567"/>
      <c r="CL227" s="567"/>
      <c r="CM227" s="567"/>
      <c r="CN227" s="567"/>
      <c r="CO227" s="567"/>
      <c r="CP227" s="567"/>
      <c r="CQ227" s="567"/>
      <c r="CR227" s="567"/>
      <c r="CS227" s="567"/>
      <c r="CT227" s="567"/>
      <c r="CU227" s="567"/>
      <c r="CV227" s="567"/>
      <c r="CW227" s="567"/>
      <c r="CX227" s="567"/>
      <c r="CY227" s="567"/>
      <c r="CZ227" s="567"/>
      <c r="DA227" s="567"/>
      <c r="DB227" s="567"/>
      <c r="DC227" s="567"/>
      <c r="DD227" s="567"/>
      <c r="DE227" s="567"/>
      <c r="DF227" s="567"/>
      <c r="DG227" s="567"/>
      <c r="DH227" s="567"/>
      <c r="DI227" s="567"/>
      <c r="DJ227" s="567"/>
      <c r="DK227" s="567"/>
      <c r="DL227" s="567"/>
      <c r="DM227" s="567"/>
      <c r="DN227" s="567"/>
      <c r="DO227" s="567"/>
      <c r="DP227" s="567"/>
      <c r="DQ227" s="567"/>
      <c r="DR227" s="567"/>
      <c r="DS227" s="567"/>
      <c r="DT227" s="567"/>
      <c r="DU227" s="567"/>
      <c r="DV227" s="567"/>
      <c r="DW227" s="567"/>
      <c r="DX227" s="567"/>
      <c r="DY227" s="567"/>
      <c r="DZ227" s="567"/>
      <c r="EA227" s="567"/>
      <c r="EB227" s="567"/>
      <c r="EC227" s="567"/>
      <c r="ED227" s="567"/>
      <c r="EE227" s="567"/>
      <c r="EF227" s="567"/>
      <c r="EG227" s="567"/>
      <c r="EH227" s="567"/>
      <c r="EI227" s="567"/>
      <c r="EJ227" s="567"/>
      <c r="EK227" s="567"/>
      <c r="EL227" s="567"/>
      <c r="EM227" s="567"/>
      <c r="EN227" s="567"/>
      <c r="EO227" s="567"/>
      <c r="EP227" s="567"/>
      <c r="EQ227" s="567"/>
      <c r="ER227" s="567"/>
      <c r="ES227" s="567"/>
      <c r="ET227" s="567"/>
      <c r="EU227" s="567"/>
      <c r="EV227" s="567"/>
      <c r="EW227" s="567"/>
      <c r="EX227" s="567"/>
      <c r="EY227" s="567"/>
      <c r="EZ227" s="567"/>
      <c r="FA227" s="567"/>
      <c r="FB227" s="567"/>
      <c r="FC227" s="567"/>
      <c r="FD227" s="567"/>
      <c r="FE227" s="567"/>
      <c r="FF227" s="567"/>
      <c r="FG227" s="567"/>
      <c r="FH227" s="567"/>
      <c r="FI227" s="567"/>
      <c r="FJ227" s="567"/>
      <c r="FK227" s="567"/>
      <c r="FL227" s="567"/>
      <c r="FM227" s="567"/>
      <c r="FN227" s="567"/>
      <c r="FO227" s="567"/>
      <c r="FP227" s="567"/>
      <c r="FQ227" s="567"/>
      <c r="FR227" s="567"/>
      <c r="FS227" s="567"/>
      <c r="FT227" s="567"/>
      <c r="FU227" s="567"/>
      <c r="FV227" s="567"/>
      <c r="FW227" s="567"/>
      <c r="FX227" s="567"/>
      <c r="FY227" s="567"/>
      <c r="FZ227" s="567"/>
      <c r="GA227" s="567"/>
      <c r="GB227" s="567"/>
      <c r="GC227" s="567"/>
      <c r="GD227" s="567"/>
      <c r="GE227" s="567"/>
      <c r="GF227" s="567"/>
      <c r="GG227" s="567"/>
      <c r="GH227" s="567"/>
      <c r="GI227" s="567"/>
      <c r="GJ227" s="567"/>
      <c r="GK227" s="567"/>
      <c r="GL227" s="567"/>
      <c r="GM227" s="567"/>
      <c r="GN227" s="567"/>
      <c r="GO227" s="567"/>
      <c r="GP227" s="567"/>
      <c r="GQ227" s="567"/>
      <c r="GR227" s="567"/>
      <c r="GS227" s="567"/>
      <c r="GT227" s="567"/>
      <c r="GU227" s="567"/>
      <c r="GV227" s="567"/>
      <c r="GW227" s="567"/>
      <c r="GX227" s="567"/>
      <c r="GY227" s="567"/>
      <c r="GZ227" s="567"/>
      <c r="HA227" s="567"/>
      <c r="HB227" s="567"/>
      <c r="HC227" s="567"/>
      <c r="HD227" s="567"/>
      <c r="HE227" s="567"/>
      <c r="HF227" s="567"/>
      <c r="HG227" s="567"/>
      <c r="HH227" s="567"/>
      <c r="HI227" s="567"/>
      <c r="HJ227" s="567"/>
      <c r="HK227" s="567"/>
      <c r="HL227" s="567"/>
      <c r="HM227" s="567"/>
      <c r="HN227" s="567"/>
      <c r="HO227" s="567"/>
      <c r="HP227" s="567"/>
      <c r="HQ227" s="567"/>
      <c r="HR227" s="567"/>
      <c r="HS227" s="567"/>
      <c r="HT227" s="574"/>
    </row>
    <row r="228" spans="1:228" s="575" customFormat="1" ht="45" customHeight="1">
      <c r="A228" s="594" t="s">
        <v>1359</v>
      </c>
      <c r="B228" s="623" t="s">
        <v>1503</v>
      </c>
      <c r="C228" s="627" t="s">
        <v>1053</v>
      </c>
      <c r="D228" s="636" t="s">
        <v>1383</v>
      </c>
      <c r="E228" s="637"/>
      <c r="F228" s="627"/>
      <c r="G228" s="627"/>
      <c r="H228" s="635"/>
      <c r="I228" s="635"/>
      <c r="J228" s="622"/>
      <c r="K228" s="626"/>
      <c r="L228" s="626"/>
      <c r="M228" s="622"/>
      <c r="N228" s="622"/>
      <c r="O228" s="622"/>
      <c r="P228" s="622"/>
      <c r="Q228" s="669"/>
      <c r="R228" s="567"/>
      <c r="S228" s="567"/>
      <c r="T228" s="567"/>
      <c r="U228" s="567"/>
      <c r="V228" s="567"/>
      <c r="W228" s="567"/>
      <c r="X228" s="567"/>
      <c r="Y228" s="567"/>
      <c r="Z228" s="567"/>
      <c r="AA228" s="567"/>
      <c r="AB228" s="567"/>
      <c r="AC228" s="567"/>
      <c r="AD228" s="567"/>
      <c r="AE228" s="567"/>
      <c r="AF228" s="567"/>
      <c r="AG228" s="567"/>
      <c r="AH228" s="567"/>
      <c r="AI228" s="567"/>
      <c r="AJ228" s="567"/>
      <c r="AK228" s="567"/>
      <c r="AL228" s="567"/>
      <c r="AM228" s="567"/>
      <c r="AN228" s="567"/>
      <c r="AO228" s="567"/>
      <c r="AP228" s="567"/>
      <c r="AQ228" s="567"/>
      <c r="AR228" s="567"/>
      <c r="AS228" s="567"/>
      <c r="AT228" s="567"/>
      <c r="AU228" s="567"/>
      <c r="AV228" s="567"/>
      <c r="AW228" s="567"/>
      <c r="AX228" s="567"/>
      <c r="AY228" s="567"/>
      <c r="AZ228" s="567"/>
      <c r="BA228" s="567"/>
      <c r="BB228" s="567"/>
      <c r="BC228" s="567"/>
      <c r="BD228" s="567"/>
      <c r="BE228" s="567"/>
      <c r="BF228" s="567"/>
      <c r="BG228" s="567"/>
      <c r="BH228" s="567"/>
      <c r="BI228" s="567"/>
      <c r="BJ228" s="567"/>
      <c r="BK228" s="567"/>
      <c r="BL228" s="567"/>
      <c r="BM228" s="567"/>
      <c r="BN228" s="567"/>
      <c r="BO228" s="567"/>
      <c r="BP228" s="567"/>
      <c r="BQ228" s="567"/>
      <c r="BR228" s="567"/>
      <c r="BS228" s="567"/>
      <c r="BT228" s="567"/>
      <c r="BU228" s="567"/>
      <c r="BV228" s="567"/>
      <c r="BW228" s="567"/>
      <c r="BX228" s="567"/>
      <c r="BY228" s="567"/>
      <c r="BZ228" s="567"/>
      <c r="CA228" s="567"/>
      <c r="CB228" s="567"/>
      <c r="CC228" s="567"/>
      <c r="CD228" s="567"/>
      <c r="CE228" s="567"/>
      <c r="CF228" s="567"/>
      <c r="CG228" s="567"/>
      <c r="CH228" s="567"/>
      <c r="CI228" s="567"/>
      <c r="CJ228" s="567"/>
      <c r="CK228" s="567"/>
      <c r="CL228" s="567"/>
      <c r="CM228" s="567"/>
      <c r="CN228" s="567"/>
      <c r="CO228" s="567"/>
      <c r="CP228" s="567"/>
      <c r="CQ228" s="567"/>
      <c r="CR228" s="567"/>
      <c r="CS228" s="567"/>
      <c r="CT228" s="567"/>
      <c r="CU228" s="567"/>
      <c r="CV228" s="567"/>
      <c r="CW228" s="567"/>
      <c r="CX228" s="567"/>
      <c r="CY228" s="567"/>
      <c r="CZ228" s="567"/>
      <c r="DA228" s="567"/>
      <c r="DB228" s="567"/>
      <c r="DC228" s="567"/>
      <c r="DD228" s="567"/>
      <c r="DE228" s="567"/>
      <c r="DF228" s="567"/>
      <c r="DG228" s="567"/>
      <c r="DH228" s="567"/>
      <c r="DI228" s="567"/>
      <c r="DJ228" s="567"/>
      <c r="DK228" s="567"/>
      <c r="DL228" s="567"/>
      <c r="DM228" s="567"/>
      <c r="DN228" s="567"/>
      <c r="DO228" s="567"/>
      <c r="DP228" s="567"/>
      <c r="DQ228" s="567"/>
      <c r="DR228" s="567"/>
      <c r="DS228" s="567"/>
      <c r="DT228" s="567"/>
      <c r="DU228" s="567"/>
      <c r="DV228" s="567"/>
      <c r="DW228" s="567"/>
      <c r="DX228" s="567"/>
      <c r="DY228" s="567"/>
      <c r="DZ228" s="567"/>
      <c r="EA228" s="567"/>
      <c r="EB228" s="567"/>
      <c r="EC228" s="567"/>
      <c r="ED228" s="567"/>
      <c r="EE228" s="567"/>
      <c r="EF228" s="567"/>
      <c r="EG228" s="567"/>
      <c r="EH228" s="567"/>
      <c r="EI228" s="567"/>
      <c r="EJ228" s="567"/>
      <c r="EK228" s="567"/>
      <c r="EL228" s="567"/>
      <c r="EM228" s="567"/>
      <c r="EN228" s="567"/>
      <c r="EO228" s="567"/>
      <c r="EP228" s="567"/>
      <c r="EQ228" s="567"/>
      <c r="ER228" s="567"/>
      <c r="ES228" s="567"/>
      <c r="ET228" s="567"/>
      <c r="EU228" s="567"/>
      <c r="EV228" s="567"/>
      <c r="EW228" s="567"/>
      <c r="EX228" s="567"/>
      <c r="EY228" s="567"/>
      <c r="EZ228" s="567"/>
      <c r="FA228" s="567"/>
      <c r="FB228" s="567"/>
      <c r="FC228" s="567"/>
      <c r="FD228" s="567"/>
      <c r="FE228" s="567"/>
      <c r="FF228" s="567"/>
      <c r="FG228" s="567"/>
      <c r="FH228" s="567"/>
      <c r="FI228" s="567"/>
      <c r="FJ228" s="567"/>
      <c r="FK228" s="567"/>
      <c r="FL228" s="567"/>
      <c r="FM228" s="567"/>
      <c r="FN228" s="567"/>
      <c r="FO228" s="567"/>
      <c r="FP228" s="567"/>
      <c r="FQ228" s="567"/>
      <c r="FR228" s="567"/>
      <c r="FS228" s="567"/>
      <c r="FT228" s="567"/>
      <c r="FU228" s="567"/>
      <c r="FV228" s="567"/>
      <c r="FW228" s="567"/>
      <c r="FX228" s="567"/>
      <c r="FY228" s="567"/>
      <c r="FZ228" s="567"/>
      <c r="GA228" s="567"/>
      <c r="GB228" s="567"/>
      <c r="GC228" s="567"/>
      <c r="GD228" s="567"/>
      <c r="GE228" s="567"/>
      <c r="GF228" s="567"/>
      <c r="GG228" s="567"/>
      <c r="GH228" s="567"/>
      <c r="GI228" s="567"/>
      <c r="GJ228" s="567"/>
      <c r="GK228" s="567"/>
      <c r="GL228" s="567"/>
      <c r="GM228" s="567"/>
      <c r="GN228" s="567"/>
      <c r="GO228" s="567"/>
      <c r="GP228" s="567"/>
      <c r="GQ228" s="567"/>
      <c r="GR228" s="567"/>
      <c r="GS228" s="567"/>
      <c r="GT228" s="567"/>
      <c r="GU228" s="567"/>
      <c r="GV228" s="567"/>
      <c r="GW228" s="567"/>
      <c r="GX228" s="567"/>
      <c r="GY228" s="567"/>
      <c r="GZ228" s="567"/>
      <c r="HA228" s="567"/>
      <c r="HB228" s="567"/>
      <c r="HC228" s="567"/>
      <c r="HD228" s="567"/>
      <c r="HE228" s="567"/>
      <c r="HF228" s="567"/>
      <c r="HG228" s="567"/>
      <c r="HH228" s="567"/>
      <c r="HI228" s="567"/>
      <c r="HJ228" s="567"/>
      <c r="HK228" s="567"/>
      <c r="HL228" s="567"/>
      <c r="HM228" s="567"/>
      <c r="HN228" s="567"/>
      <c r="HO228" s="567"/>
      <c r="HP228" s="567"/>
      <c r="HQ228" s="567"/>
      <c r="HR228" s="567"/>
      <c r="HS228" s="567"/>
      <c r="HT228" s="574"/>
    </row>
    <row r="229" spans="1:228" s="575" customFormat="1" ht="32.450000000000003" customHeight="1">
      <c r="A229" s="594" t="s">
        <v>1360</v>
      </c>
      <c r="B229" s="623" t="s">
        <v>1504</v>
      </c>
      <c r="C229" s="627" t="s">
        <v>1053</v>
      </c>
      <c r="D229" s="636" t="s">
        <v>724</v>
      </c>
      <c r="E229" s="637"/>
      <c r="F229" s="627"/>
      <c r="G229" s="627"/>
      <c r="H229" s="635"/>
      <c r="I229" s="635"/>
      <c r="J229" s="622"/>
      <c r="K229" s="626"/>
      <c r="L229" s="626"/>
      <c r="M229" s="622"/>
      <c r="N229" s="622"/>
      <c r="O229" s="622"/>
      <c r="P229" s="622"/>
      <c r="Q229" s="669"/>
      <c r="R229" s="567"/>
      <c r="S229" s="567"/>
      <c r="T229" s="567"/>
      <c r="U229" s="567"/>
      <c r="V229" s="567"/>
      <c r="W229" s="567"/>
      <c r="X229" s="567"/>
      <c r="Y229" s="567"/>
      <c r="Z229" s="567"/>
      <c r="AA229" s="567"/>
      <c r="AB229" s="567"/>
      <c r="AC229" s="567"/>
      <c r="AD229" s="567"/>
      <c r="AE229" s="567"/>
      <c r="AF229" s="567"/>
      <c r="AG229" s="567"/>
      <c r="AH229" s="567"/>
      <c r="AI229" s="567"/>
      <c r="AJ229" s="567"/>
      <c r="AK229" s="567"/>
      <c r="AL229" s="567"/>
      <c r="AM229" s="567"/>
      <c r="AN229" s="567"/>
      <c r="AO229" s="567"/>
      <c r="AP229" s="567"/>
      <c r="AQ229" s="567"/>
      <c r="AR229" s="567"/>
      <c r="AS229" s="567"/>
      <c r="AT229" s="567"/>
      <c r="AU229" s="567"/>
      <c r="AV229" s="567"/>
      <c r="AW229" s="567"/>
      <c r="AX229" s="567"/>
      <c r="AY229" s="567"/>
      <c r="AZ229" s="567"/>
      <c r="BA229" s="567"/>
      <c r="BB229" s="567"/>
      <c r="BC229" s="567"/>
      <c r="BD229" s="567"/>
      <c r="BE229" s="567"/>
      <c r="BF229" s="567"/>
      <c r="BG229" s="567"/>
      <c r="BH229" s="567"/>
      <c r="BI229" s="567"/>
      <c r="BJ229" s="567"/>
      <c r="BK229" s="567"/>
      <c r="BL229" s="567"/>
      <c r="BM229" s="567"/>
      <c r="BN229" s="567"/>
      <c r="BO229" s="567"/>
      <c r="BP229" s="567"/>
      <c r="BQ229" s="567"/>
      <c r="BR229" s="567"/>
      <c r="BS229" s="567"/>
      <c r="BT229" s="567"/>
      <c r="BU229" s="567"/>
      <c r="BV229" s="567"/>
      <c r="BW229" s="567"/>
      <c r="BX229" s="567"/>
      <c r="BY229" s="567"/>
      <c r="BZ229" s="567"/>
      <c r="CA229" s="567"/>
      <c r="CB229" s="567"/>
      <c r="CC229" s="567"/>
      <c r="CD229" s="567"/>
      <c r="CE229" s="567"/>
      <c r="CF229" s="567"/>
      <c r="CG229" s="567"/>
      <c r="CH229" s="567"/>
      <c r="CI229" s="567"/>
      <c r="CJ229" s="567"/>
      <c r="CK229" s="567"/>
      <c r="CL229" s="567"/>
      <c r="CM229" s="567"/>
      <c r="CN229" s="567"/>
      <c r="CO229" s="567"/>
      <c r="CP229" s="567"/>
      <c r="CQ229" s="567"/>
      <c r="CR229" s="567"/>
      <c r="CS229" s="567"/>
      <c r="CT229" s="567"/>
      <c r="CU229" s="567"/>
      <c r="CV229" s="567"/>
      <c r="CW229" s="567"/>
      <c r="CX229" s="567"/>
      <c r="CY229" s="567"/>
      <c r="CZ229" s="567"/>
      <c r="DA229" s="567"/>
      <c r="DB229" s="567"/>
      <c r="DC229" s="567"/>
      <c r="DD229" s="567"/>
      <c r="DE229" s="567"/>
      <c r="DF229" s="567"/>
      <c r="DG229" s="567"/>
      <c r="DH229" s="567"/>
      <c r="DI229" s="567"/>
      <c r="DJ229" s="567"/>
      <c r="DK229" s="567"/>
      <c r="DL229" s="567"/>
      <c r="DM229" s="567"/>
      <c r="DN229" s="567"/>
      <c r="DO229" s="567"/>
      <c r="DP229" s="567"/>
      <c r="DQ229" s="567"/>
      <c r="DR229" s="567"/>
      <c r="DS229" s="567"/>
      <c r="DT229" s="567"/>
      <c r="DU229" s="567"/>
      <c r="DV229" s="567"/>
      <c r="DW229" s="567"/>
      <c r="DX229" s="567"/>
      <c r="DY229" s="567"/>
      <c r="DZ229" s="567"/>
      <c r="EA229" s="567"/>
      <c r="EB229" s="567"/>
      <c r="EC229" s="567"/>
      <c r="ED229" s="567"/>
      <c r="EE229" s="567"/>
      <c r="EF229" s="567"/>
      <c r="EG229" s="567"/>
      <c r="EH229" s="567"/>
      <c r="EI229" s="567"/>
      <c r="EJ229" s="567"/>
      <c r="EK229" s="567"/>
      <c r="EL229" s="567"/>
      <c r="EM229" s="567"/>
      <c r="EN229" s="567"/>
      <c r="EO229" s="567"/>
      <c r="EP229" s="567"/>
      <c r="EQ229" s="567"/>
      <c r="ER229" s="567"/>
      <c r="ES229" s="567"/>
      <c r="ET229" s="567"/>
      <c r="EU229" s="567"/>
      <c r="EV229" s="567"/>
      <c r="EW229" s="567"/>
      <c r="EX229" s="567"/>
      <c r="EY229" s="567"/>
      <c r="EZ229" s="567"/>
      <c r="FA229" s="567"/>
      <c r="FB229" s="567"/>
      <c r="FC229" s="567"/>
      <c r="FD229" s="567"/>
      <c r="FE229" s="567"/>
      <c r="FF229" s="567"/>
      <c r="FG229" s="567"/>
      <c r="FH229" s="567"/>
      <c r="FI229" s="567"/>
      <c r="FJ229" s="567"/>
      <c r="FK229" s="567"/>
      <c r="FL229" s="567"/>
      <c r="FM229" s="567"/>
      <c r="FN229" s="567"/>
      <c r="FO229" s="567"/>
      <c r="FP229" s="567"/>
      <c r="FQ229" s="567"/>
      <c r="FR229" s="567"/>
      <c r="FS229" s="567"/>
      <c r="FT229" s="567"/>
      <c r="FU229" s="567"/>
      <c r="FV229" s="567"/>
      <c r="FW229" s="567"/>
      <c r="FX229" s="567"/>
      <c r="FY229" s="567"/>
      <c r="FZ229" s="567"/>
      <c r="GA229" s="567"/>
      <c r="GB229" s="567"/>
      <c r="GC229" s="567"/>
      <c r="GD229" s="567"/>
      <c r="GE229" s="567"/>
      <c r="GF229" s="567"/>
      <c r="GG229" s="567"/>
      <c r="GH229" s="567"/>
      <c r="GI229" s="567"/>
      <c r="GJ229" s="567"/>
      <c r="GK229" s="567"/>
      <c r="GL229" s="567"/>
      <c r="GM229" s="567"/>
      <c r="GN229" s="567"/>
      <c r="GO229" s="567"/>
      <c r="GP229" s="567"/>
      <c r="GQ229" s="567"/>
      <c r="GR229" s="567"/>
      <c r="GS229" s="567"/>
      <c r="GT229" s="567"/>
      <c r="GU229" s="567"/>
      <c r="GV229" s="567"/>
      <c r="GW229" s="567"/>
      <c r="GX229" s="567"/>
      <c r="GY229" s="567"/>
      <c r="GZ229" s="567"/>
      <c r="HA229" s="567"/>
      <c r="HB229" s="567"/>
      <c r="HC229" s="567"/>
      <c r="HD229" s="567"/>
      <c r="HE229" s="567"/>
      <c r="HF229" s="567"/>
      <c r="HG229" s="567"/>
      <c r="HH229" s="567"/>
      <c r="HI229" s="567"/>
      <c r="HJ229" s="567"/>
      <c r="HK229" s="567"/>
      <c r="HL229" s="567"/>
      <c r="HM229" s="567"/>
      <c r="HN229" s="567"/>
      <c r="HO229" s="567"/>
      <c r="HP229" s="567"/>
      <c r="HQ229" s="567"/>
      <c r="HR229" s="567"/>
      <c r="HS229" s="567"/>
      <c r="HT229" s="574"/>
    </row>
    <row r="230" spans="1:228" s="575" customFormat="1" ht="32.450000000000003" customHeight="1">
      <c r="A230" s="594" t="s">
        <v>1361</v>
      </c>
      <c r="B230" s="623" t="s">
        <v>1505</v>
      </c>
      <c r="C230" s="627" t="s">
        <v>1053</v>
      </c>
      <c r="D230" s="636" t="s">
        <v>725</v>
      </c>
      <c r="E230" s="637"/>
      <c r="F230" s="627"/>
      <c r="G230" s="627"/>
      <c r="H230" s="635"/>
      <c r="I230" s="635"/>
      <c r="J230" s="622"/>
      <c r="K230" s="626"/>
      <c r="L230" s="626"/>
      <c r="M230" s="622"/>
      <c r="N230" s="627"/>
      <c r="O230" s="622"/>
      <c r="P230" s="622"/>
      <c r="Q230" s="669"/>
      <c r="R230" s="567"/>
      <c r="S230" s="567"/>
      <c r="T230" s="567"/>
      <c r="U230" s="567"/>
      <c r="V230" s="567"/>
      <c r="W230" s="567"/>
      <c r="X230" s="567"/>
      <c r="Y230" s="567"/>
      <c r="Z230" s="567"/>
      <c r="AA230" s="567"/>
      <c r="AB230" s="567"/>
      <c r="AC230" s="567"/>
      <c r="AD230" s="567"/>
      <c r="AE230" s="567"/>
      <c r="AF230" s="567"/>
      <c r="AG230" s="567"/>
      <c r="AH230" s="567"/>
      <c r="AI230" s="567"/>
      <c r="AJ230" s="567"/>
      <c r="AK230" s="567"/>
      <c r="AL230" s="567"/>
      <c r="AM230" s="567"/>
      <c r="AN230" s="567"/>
      <c r="AO230" s="567"/>
      <c r="AP230" s="567"/>
      <c r="AQ230" s="567"/>
      <c r="AR230" s="567"/>
      <c r="AS230" s="567"/>
      <c r="AT230" s="567"/>
      <c r="AU230" s="567"/>
      <c r="AV230" s="567"/>
      <c r="AW230" s="567"/>
      <c r="AX230" s="567"/>
      <c r="AY230" s="567"/>
      <c r="AZ230" s="567"/>
      <c r="BA230" s="567"/>
      <c r="BB230" s="567"/>
      <c r="BC230" s="567"/>
      <c r="BD230" s="567"/>
      <c r="BE230" s="567"/>
      <c r="BF230" s="567"/>
      <c r="BG230" s="567"/>
      <c r="BH230" s="567"/>
      <c r="BI230" s="567"/>
      <c r="BJ230" s="567"/>
      <c r="BK230" s="567"/>
      <c r="BL230" s="567"/>
      <c r="BM230" s="567"/>
      <c r="BN230" s="567"/>
      <c r="BO230" s="567"/>
      <c r="BP230" s="567"/>
      <c r="BQ230" s="567"/>
      <c r="BR230" s="567"/>
      <c r="BS230" s="567"/>
      <c r="BT230" s="567"/>
      <c r="BU230" s="567"/>
      <c r="BV230" s="567"/>
      <c r="BW230" s="567"/>
      <c r="BX230" s="567"/>
      <c r="BY230" s="567"/>
      <c r="BZ230" s="567"/>
      <c r="CA230" s="567"/>
      <c r="CB230" s="567"/>
      <c r="CC230" s="567"/>
      <c r="CD230" s="567"/>
      <c r="CE230" s="567"/>
      <c r="CF230" s="567"/>
      <c r="CG230" s="567"/>
      <c r="CH230" s="567"/>
      <c r="CI230" s="567"/>
      <c r="CJ230" s="567"/>
      <c r="CK230" s="567"/>
      <c r="CL230" s="567"/>
      <c r="CM230" s="567"/>
      <c r="CN230" s="567"/>
      <c r="CO230" s="567"/>
      <c r="CP230" s="567"/>
      <c r="CQ230" s="567"/>
      <c r="CR230" s="567"/>
      <c r="CS230" s="567"/>
      <c r="CT230" s="567"/>
      <c r="CU230" s="567"/>
      <c r="CV230" s="567"/>
      <c r="CW230" s="567"/>
      <c r="CX230" s="567"/>
      <c r="CY230" s="567"/>
      <c r="CZ230" s="567"/>
      <c r="DA230" s="567"/>
      <c r="DB230" s="567"/>
      <c r="DC230" s="567"/>
      <c r="DD230" s="567"/>
      <c r="DE230" s="567"/>
      <c r="DF230" s="567"/>
      <c r="DG230" s="567"/>
      <c r="DH230" s="567"/>
      <c r="DI230" s="567"/>
      <c r="DJ230" s="567"/>
      <c r="DK230" s="567"/>
      <c r="DL230" s="567"/>
      <c r="DM230" s="567"/>
      <c r="DN230" s="567"/>
      <c r="DO230" s="567"/>
      <c r="DP230" s="567"/>
      <c r="DQ230" s="567"/>
      <c r="DR230" s="567"/>
      <c r="DS230" s="567"/>
      <c r="DT230" s="567"/>
      <c r="DU230" s="567"/>
      <c r="DV230" s="567"/>
      <c r="DW230" s="567"/>
      <c r="DX230" s="567"/>
      <c r="DY230" s="567"/>
      <c r="DZ230" s="567"/>
      <c r="EA230" s="567"/>
      <c r="EB230" s="567"/>
      <c r="EC230" s="567"/>
      <c r="ED230" s="567"/>
      <c r="EE230" s="567"/>
      <c r="EF230" s="567"/>
      <c r="EG230" s="567"/>
      <c r="EH230" s="567"/>
      <c r="EI230" s="567"/>
      <c r="EJ230" s="567"/>
      <c r="EK230" s="567"/>
      <c r="EL230" s="567"/>
      <c r="EM230" s="567"/>
      <c r="EN230" s="567"/>
      <c r="EO230" s="567"/>
      <c r="EP230" s="567"/>
      <c r="EQ230" s="567"/>
      <c r="ER230" s="567"/>
      <c r="ES230" s="567"/>
      <c r="ET230" s="567"/>
      <c r="EU230" s="567"/>
      <c r="EV230" s="567"/>
      <c r="EW230" s="567"/>
      <c r="EX230" s="567"/>
      <c r="EY230" s="567"/>
      <c r="EZ230" s="567"/>
      <c r="FA230" s="567"/>
      <c r="FB230" s="567"/>
      <c r="FC230" s="567"/>
      <c r="FD230" s="567"/>
      <c r="FE230" s="567"/>
      <c r="FF230" s="567"/>
      <c r="FG230" s="567"/>
      <c r="FH230" s="567"/>
      <c r="FI230" s="567"/>
      <c r="FJ230" s="567"/>
      <c r="FK230" s="567"/>
      <c r="FL230" s="567"/>
      <c r="FM230" s="567"/>
      <c r="FN230" s="567"/>
      <c r="FO230" s="567"/>
      <c r="FP230" s="567"/>
      <c r="FQ230" s="567"/>
      <c r="FR230" s="567"/>
      <c r="FS230" s="567"/>
      <c r="FT230" s="567"/>
      <c r="FU230" s="567"/>
      <c r="FV230" s="567"/>
      <c r="FW230" s="567"/>
      <c r="FX230" s="567"/>
      <c r="FY230" s="567"/>
      <c r="FZ230" s="567"/>
      <c r="GA230" s="567"/>
      <c r="GB230" s="567"/>
      <c r="GC230" s="567"/>
      <c r="GD230" s="567"/>
      <c r="GE230" s="567"/>
      <c r="GF230" s="567"/>
      <c r="GG230" s="567"/>
      <c r="GH230" s="567"/>
      <c r="GI230" s="567"/>
      <c r="GJ230" s="567"/>
      <c r="GK230" s="567"/>
      <c r="GL230" s="567"/>
      <c r="GM230" s="567"/>
      <c r="GN230" s="567"/>
      <c r="GO230" s="567"/>
      <c r="GP230" s="567"/>
      <c r="GQ230" s="567"/>
      <c r="GR230" s="567"/>
      <c r="GS230" s="567"/>
      <c r="GT230" s="567"/>
      <c r="GU230" s="567"/>
      <c r="GV230" s="567"/>
      <c r="GW230" s="567"/>
      <c r="GX230" s="567"/>
      <c r="GY230" s="567"/>
      <c r="GZ230" s="567"/>
      <c r="HA230" s="567"/>
      <c r="HB230" s="567"/>
      <c r="HC230" s="567"/>
      <c r="HD230" s="567"/>
      <c r="HE230" s="567"/>
      <c r="HF230" s="567"/>
      <c r="HG230" s="567"/>
      <c r="HH230" s="567"/>
      <c r="HI230" s="567"/>
      <c r="HJ230" s="567"/>
      <c r="HK230" s="567"/>
      <c r="HL230" s="567"/>
      <c r="HM230" s="567"/>
      <c r="HN230" s="567"/>
      <c r="HO230" s="567"/>
      <c r="HP230" s="567"/>
      <c r="HQ230" s="567"/>
      <c r="HR230" s="567"/>
      <c r="HS230" s="567"/>
      <c r="HT230" s="574"/>
    </row>
    <row r="231" spans="1:228" s="575" customFormat="1" ht="25.15" customHeight="1">
      <c r="A231" s="594" t="s">
        <v>1362</v>
      </c>
      <c r="B231" s="623" t="s">
        <v>1506</v>
      </c>
      <c r="C231" s="627" t="s">
        <v>1053</v>
      </c>
      <c r="D231" s="636" t="s">
        <v>726</v>
      </c>
      <c r="E231" s="637"/>
      <c r="F231" s="627"/>
      <c r="G231" s="627"/>
      <c r="H231" s="635"/>
      <c r="I231" s="635"/>
      <c r="J231" s="622"/>
      <c r="K231" s="626"/>
      <c r="L231" s="626"/>
      <c r="M231" s="622"/>
      <c r="N231" s="622"/>
      <c r="O231" s="622"/>
      <c r="P231" s="622"/>
      <c r="Q231" s="669"/>
      <c r="R231" s="567"/>
      <c r="S231" s="567"/>
      <c r="T231" s="567"/>
      <c r="U231" s="567"/>
      <c r="V231" s="567"/>
      <c r="W231" s="567"/>
      <c r="X231" s="567"/>
      <c r="Y231" s="567"/>
      <c r="Z231" s="567"/>
      <c r="AA231" s="567"/>
      <c r="AB231" s="567"/>
      <c r="AC231" s="567"/>
      <c r="AD231" s="567"/>
      <c r="AE231" s="567"/>
      <c r="AF231" s="567"/>
      <c r="AG231" s="567"/>
      <c r="AH231" s="567"/>
      <c r="AI231" s="567"/>
      <c r="AJ231" s="567"/>
      <c r="AK231" s="567"/>
      <c r="AL231" s="567"/>
      <c r="AM231" s="567"/>
      <c r="AN231" s="567"/>
      <c r="AO231" s="567"/>
      <c r="AP231" s="567"/>
      <c r="AQ231" s="567"/>
      <c r="AR231" s="567"/>
      <c r="AS231" s="567"/>
      <c r="AT231" s="567"/>
      <c r="AU231" s="567"/>
      <c r="AV231" s="567"/>
      <c r="AW231" s="567"/>
      <c r="AX231" s="567"/>
      <c r="AY231" s="567"/>
      <c r="AZ231" s="567"/>
      <c r="BA231" s="567"/>
      <c r="BB231" s="567"/>
      <c r="BC231" s="567"/>
      <c r="BD231" s="567"/>
      <c r="BE231" s="567"/>
      <c r="BF231" s="567"/>
      <c r="BG231" s="567"/>
      <c r="BH231" s="567"/>
      <c r="BI231" s="567"/>
      <c r="BJ231" s="567"/>
      <c r="BK231" s="567"/>
      <c r="BL231" s="567"/>
      <c r="BM231" s="567"/>
      <c r="BN231" s="567"/>
      <c r="BO231" s="567"/>
      <c r="BP231" s="567"/>
      <c r="BQ231" s="567"/>
      <c r="BR231" s="567"/>
      <c r="BS231" s="567"/>
      <c r="BT231" s="567"/>
      <c r="BU231" s="567"/>
      <c r="BV231" s="567"/>
      <c r="BW231" s="567"/>
      <c r="BX231" s="567"/>
      <c r="BY231" s="567"/>
      <c r="BZ231" s="567"/>
      <c r="CA231" s="567"/>
      <c r="CB231" s="567"/>
      <c r="CC231" s="567"/>
      <c r="CD231" s="567"/>
      <c r="CE231" s="567"/>
      <c r="CF231" s="567"/>
      <c r="CG231" s="567"/>
      <c r="CH231" s="567"/>
      <c r="CI231" s="567"/>
      <c r="CJ231" s="567"/>
      <c r="CK231" s="567"/>
      <c r="CL231" s="567"/>
      <c r="CM231" s="567"/>
      <c r="CN231" s="567"/>
      <c r="CO231" s="567"/>
      <c r="CP231" s="567"/>
      <c r="CQ231" s="567"/>
      <c r="CR231" s="567"/>
      <c r="CS231" s="567"/>
      <c r="CT231" s="567"/>
      <c r="CU231" s="567"/>
      <c r="CV231" s="567"/>
      <c r="CW231" s="567"/>
      <c r="CX231" s="567"/>
      <c r="CY231" s="567"/>
      <c r="CZ231" s="567"/>
      <c r="DA231" s="567"/>
      <c r="DB231" s="567"/>
      <c r="DC231" s="567"/>
      <c r="DD231" s="567"/>
      <c r="DE231" s="567"/>
      <c r="DF231" s="567"/>
      <c r="DG231" s="567"/>
      <c r="DH231" s="567"/>
      <c r="DI231" s="567"/>
      <c r="DJ231" s="567"/>
      <c r="DK231" s="567"/>
      <c r="DL231" s="567"/>
      <c r="DM231" s="567"/>
      <c r="DN231" s="567"/>
      <c r="DO231" s="567"/>
      <c r="DP231" s="567"/>
      <c r="DQ231" s="567"/>
      <c r="DR231" s="567"/>
      <c r="DS231" s="567"/>
      <c r="DT231" s="567"/>
      <c r="DU231" s="567"/>
      <c r="DV231" s="567"/>
      <c r="DW231" s="567"/>
      <c r="DX231" s="567"/>
      <c r="DY231" s="567"/>
      <c r="DZ231" s="567"/>
      <c r="EA231" s="567"/>
      <c r="EB231" s="567"/>
      <c r="EC231" s="567"/>
      <c r="ED231" s="567"/>
      <c r="EE231" s="567"/>
      <c r="EF231" s="567"/>
      <c r="EG231" s="567"/>
      <c r="EH231" s="567"/>
      <c r="EI231" s="567"/>
      <c r="EJ231" s="567"/>
      <c r="EK231" s="567"/>
      <c r="EL231" s="567"/>
      <c r="EM231" s="567"/>
      <c r="EN231" s="567"/>
      <c r="EO231" s="567"/>
      <c r="EP231" s="567"/>
      <c r="EQ231" s="567"/>
      <c r="ER231" s="567"/>
      <c r="ES231" s="567"/>
      <c r="ET231" s="567"/>
      <c r="EU231" s="567"/>
      <c r="EV231" s="567"/>
      <c r="EW231" s="567"/>
      <c r="EX231" s="567"/>
      <c r="EY231" s="567"/>
      <c r="EZ231" s="567"/>
      <c r="FA231" s="567"/>
      <c r="FB231" s="567"/>
      <c r="FC231" s="567"/>
      <c r="FD231" s="567"/>
      <c r="FE231" s="567"/>
      <c r="FF231" s="567"/>
      <c r="FG231" s="567"/>
      <c r="FH231" s="567"/>
      <c r="FI231" s="567"/>
      <c r="FJ231" s="567"/>
      <c r="FK231" s="567"/>
      <c r="FL231" s="567"/>
      <c r="FM231" s="567"/>
      <c r="FN231" s="567"/>
      <c r="FO231" s="567"/>
      <c r="FP231" s="567"/>
      <c r="FQ231" s="567"/>
      <c r="FR231" s="567"/>
      <c r="FS231" s="567"/>
      <c r="FT231" s="567"/>
      <c r="FU231" s="567"/>
      <c r="FV231" s="567"/>
      <c r="FW231" s="567"/>
      <c r="FX231" s="567"/>
      <c r="FY231" s="567"/>
      <c r="FZ231" s="567"/>
      <c r="GA231" s="567"/>
      <c r="GB231" s="567"/>
      <c r="GC231" s="567"/>
      <c r="GD231" s="567"/>
      <c r="GE231" s="567"/>
      <c r="GF231" s="567"/>
      <c r="GG231" s="567"/>
      <c r="GH231" s="567"/>
      <c r="GI231" s="567"/>
      <c r="GJ231" s="567"/>
      <c r="GK231" s="567"/>
      <c r="GL231" s="567"/>
      <c r="GM231" s="567"/>
      <c r="GN231" s="567"/>
      <c r="GO231" s="567"/>
      <c r="GP231" s="567"/>
      <c r="GQ231" s="567"/>
      <c r="GR231" s="567"/>
      <c r="GS231" s="567"/>
      <c r="GT231" s="567"/>
      <c r="GU231" s="567"/>
      <c r="GV231" s="567"/>
      <c r="GW231" s="567"/>
      <c r="GX231" s="567"/>
      <c r="GY231" s="567"/>
      <c r="GZ231" s="567"/>
      <c r="HA231" s="567"/>
      <c r="HB231" s="567"/>
      <c r="HC231" s="567"/>
      <c r="HD231" s="567"/>
      <c r="HE231" s="567"/>
      <c r="HF231" s="567"/>
      <c r="HG231" s="567"/>
      <c r="HH231" s="567"/>
      <c r="HI231" s="567"/>
      <c r="HJ231" s="567"/>
      <c r="HK231" s="567"/>
      <c r="HL231" s="567"/>
      <c r="HM231" s="567"/>
      <c r="HN231" s="567"/>
      <c r="HO231" s="567"/>
      <c r="HP231" s="567"/>
      <c r="HQ231" s="567"/>
      <c r="HR231" s="567"/>
      <c r="HS231" s="567"/>
      <c r="HT231" s="574"/>
    </row>
    <row r="232" spans="1:228" s="575" customFormat="1" ht="32.450000000000003" customHeight="1">
      <c r="A232" s="590" t="s">
        <v>699</v>
      </c>
      <c r="B232" s="623" t="s">
        <v>1507</v>
      </c>
      <c r="C232" s="627" t="s">
        <v>1053</v>
      </c>
      <c r="D232" s="636" t="s">
        <v>727</v>
      </c>
      <c r="E232" s="637"/>
      <c r="F232" s="627"/>
      <c r="G232" s="627"/>
      <c r="H232" s="635"/>
      <c r="I232" s="635"/>
      <c r="J232" s="622"/>
      <c r="K232" s="626"/>
      <c r="L232" s="626"/>
      <c r="M232" s="622"/>
      <c r="N232" s="622"/>
      <c r="O232" s="622"/>
      <c r="P232" s="622"/>
      <c r="Q232" s="669"/>
      <c r="R232" s="567"/>
      <c r="S232" s="567"/>
      <c r="T232" s="567"/>
      <c r="U232" s="567"/>
      <c r="V232" s="567"/>
      <c r="W232" s="567"/>
      <c r="X232" s="567"/>
      <c r="Y232" s="567"/>
      <c r="Z232" s="567"/>
      <c r="AA232" s="567"/>
      <c r="AB232" s="567"/>
      <c r="AC232" s="567"/>
      <c r="AD232" s="567"/>
      <c r="AE232" s="567"/>
      <c r="AF232" s="567"/>
      <c r="AG232" s="567"/>
      <c r="AH232" s="567"/>
      <c r="AI232" s="567"/>
      <c r="AJ232" s="567"/>
      <c r="AK232" s="567"/>
      <c r="AL232" s="567"/>
      <c r="AM232" s="567"/>
      <c r="AN232" s="567"/>
      <c r="AO232" s="567"/>
      <c r="AP232" s="567"/>
      <c r="AQ232" s="567"/>
      <c r="AR232" s="567"/>
      <c r="AS232" s="567"/>
      <c r="AT232" s="567"/>
      <c r="AU232" s="567"/>
      <c r="AV232" s="567"/>
      <c r="AW232" s="567"/>
      <c r="AX232" s="567"/>
      <c r="AY232" s="567"/>
      <c r="AZ232" s="567"/>
      <c r="BA232" s="567"/>
      <c r="BB232" s="567"/>
      <c r="BC232" s="567"/>
      <c r="BD232" s="567"/>
      <c r="BE232" s="567"/>
      <c r="BF232" s="567"/>
      <c r="BG232" s="567"/>
      <c r="BH232" s="567"/>
      <c r="BI232" s="567"/>
      <c r="BJ232" s="567"/>
      <c r="BK232" s="567"/>
      <c r="BL232" s="567"/>
      <c r="BM232" s="567"/>
      <c r="BN232" s="567"/>
      <c r="BO232" s="567"/>
      <c r="BP232" s="567"/>
      <c r="BQ232" s="567"/>
      <c r="BR232" s="567"/>
      <c r="BS232" s="567"/>
      <c r="BT232" s="567"/>
      <c r="BU232" s="567"/>
      <c r="BV232" s="567"/>
      <c r="BW232" s="567"/>
      <c r="BX232" s="567"/>
      <c r="BY232" s="567"/>
      <c r="BZ232" s="567"/>
      <c r="CA232" s="567"/>
      <c r="CB232" s="567"/>
      <c r="CC232" s="567"/>
      <c r="CD232" s="567"/>
      <c r="CE232" s="567"/>
      <c r="CF232" s="567"/>
      <c r="CG232" s="567"/>
      <c r="CH232" s="567"/>
      <c r="CI232" s="567"/>
      <c r="CJ232" s="567"/>
      <c r="CK232" s="567"/>
      <c r="CL232" s="567"/>
      <c r="CM232" s="567"/>
      <c r="CN232" s="567"/>
      <c r="CO232" s="567"/>
      <c r="CP232" s="567"/>
      <c r="CQ232" s="567"/>
      <c r="CR232" s="567"/>
      <c r="CS232" s="567"/>
      <c r="CT232" s="567"/>
      <c r="CU232" s="567"/>
      <c r="CV232" s="567"/>
      <c r="CW232" s="567"/>
      <c r="CX232" s="567"/>
      <c r="CY232" s="567"/>
      <c r="CZ232" s="567"/>
      <c r="DA232" s="567"/>
      <c r="DB232" s="567"/>
      <c r="DC232" s="567"/>
      <c r="DD232" s="567"/>
      <c r="DE232" s="567"/>
      <c r="DF232" s="567"/>
      <c r="DG232" s="567"/>
      <c r="DH232" s="567"/>
      <c r="DI232" s="567"/>
      <c r="DJ232" s="567"/>
      <c r="DK232" s="567"/>
      <c r="DL232" s="567"/>
      <c r="DM232" s="567"/>
      <c r="DN232" s="567"/>
      <c r="DO232" s="567"/>
      <c r="DP232" s="567"/>
      <c r="DQ232" s="567"/>
      <c r="DR232" s="567"/>
      <c r="DS232" s="567"/>
      <c r="DT232" s="567"/>
      <c r="DU232" s="567"/>
      <c r="DV232" s="567"/>
      <c r="DW232" s="567"/>
      <c r="DX232" s="567"/>
      <c r="DY232" s="567"/>
      <c r="DZ232" s="567"/>
      <c r="EA232" s="567"/>
      <c r="EB232" s="567"/>
      <c r="EC232" s="567"/>
      <c r="ED232" s="567"/>
      <c r="EE232" s="567"/>
      <c r="EF232" s="567"/>
      <c r="EG232" s="567"/>
      <c r="EH232" s="567"/>
      <c r="EI232" s="567"/>
      <c r="EJ232" s="567"/>
      <c r="EK232" s="567"/>
      <c r="EL232" s="567"/>
      <c r="EM232" s="567"/>
      <c r="EN232" s="567"/>
      <c r="EO232" s="567"/>
      <c r="EP232" s="567"/>
      <c r="EQ232" s="567"/>
      <c r="ER232" s="567"/>
      <c r="ES232" s="567"/>
      <c r="ET232" s="567"/>
      <c r="EU232" s="567"/>
      <c r="EV232" s="567"/>
      <c r="EW232" s="567"/>
      <c r="EX232" s="567"/>
      <c r="EY232" s="567"/>
      <c r="EZ232" s="567"/>
      <c r="FA232" s="567"/>
      <c r="FB232" s="567"/>
      <c r="FC232" s="567"/>
      <c r="FD232" s="567"/>
      <c r="FE232" s="567"/>
      <c r="FF232" s="567"/>
      <c r="FG232" s="567"/>
      <c r="FH232" s="567"/>
      <c r="FI232" s="567"/>
      <c r="FJ232" s="567"/>
      <c r="FK232" s="567"/>
      <c r="FL232" s="567"/>
      <c r="FM232" s="567"/>
      <c r="FN232" s="567"/>
      <c r="FO232" s="567"/>
      <c r="FP232" s="567"/>
      <c r="FQ232" s="567"/>
      <c r="FR232" s="567"/>
      <c r="FS232" s="567"/>
      <c r="FT232" s="567"/>
      <c r="FU232" s="567"/>
      <c r="FV232" s="567"/>
      <c r="FW232" s="567"/>
      <c r="FX232" s="567"/>
      <c r="FY232" s="567"/>
      <c r="FZ232" s="567"/>
      <c r="GA232" s="567"/>
      <c r="GB232" s="567"/>
      <c r="GC232" s="567"/>
      <c r="GD232" s="567"/>
      <c r="GE232" s="567"/>
      <c r="GF232" s="567"/>
      <c r="GG232" s="567"/>
      <c r="GH232" s="567"/>
      <c r="GI232" s="567"/>
      <c r="GJ232" s="567"/>
      <c r="GK232" s="567"/>
      <c r="GL232" s="567"/>
      <c r="GM232" s="567"/>
      <c r="GN232" s="567"/>
      <c r="GO232" s="567"/>
      <c r="GP232" s="567"/>
      <c r="GQ232" s="567"/>
      <c r="GR232" s="567"/>
      <c r="GS232" s="567"/>
      <c r="GT232" s="567"/>
      <c r="GU232" s="567"/>
      <c r="GV232" s="567"/>
      <c r="GW232" s="567"/>
      <c r="GX232" s="567"/>
      <c r="GY232" s="567"/>
      <c r="GZ232" s="567"/>
      <c r="HA232" s="567"/>
      <c r="HB232" s="567"/>
      <c r="HC232" s="567"/>
      <c r="HD232" s="567"/>
      <c r="HE232" s="567"/>
      <c r="HF232" s="567"/>
      <c r="HG232" s="567"/>
      <c r="HH232" s="567"/>
      <c r="HI232" s="567"/>
      <c r="HJ232" s="567"/>
      <c r="HK232" s="567"/>
      <c r="HL232" s="567"/>
      <c r="HM232" s="567"/>
      <c r="HN232" s="567"/>
      <c r="HO232" s="567"/>
      <c r="HP232" s="567"/>
      <c r="HQ232" s="567"/>
      <c r="HR232" s="567"/>
      <c r="HS232" s="567"/>
      <c r="HT232" s="574"/>
    </row>
    <row r="233" spans="1:228" s="575" customFormat="1" ht="32.450000000000003" customHeight="1">
      <c r="A233" s="590" t="s">
        <v>700</v>
      </c>
      <c r="B233" s="623" t="s">
        <v>1508</v>
      </c>
      <c r="C233" s="627" t="s">
        <v>1053</v>
      </c>
      <c r="D233" s="636" t="s">
        <v>728</v>
      </c>
      <c r="E233" s="637"/>
      <c r="F233" s="627"/>
      <c r="G233" s="627"/>
      <c r="H233" s="635"/>
      <c r="I233" s="635"/>
      <c r="J233" s="622"/>
      <c r="K233" s="626"/>
      <c r="L233" s="626"/>
      <c r="M233" s="622"/>
      <c r="N233" s="622"/>
      <c r="O233" s="622"/>
      <c r="P233" s="622"/>
      <c r="Q233" s="669"/>
      <c r="R233" s="567"/>
      <c r="S233" s="567"/>
      <c r="T233" s="567"/>
      <c r="U233" s="567"/>
      <c r="V233" s="567"/>
      <c r="W233" s="567"/>
      <c r="X233" s="567"/>
      <c r="Y233" s="567"/>
      <c r="Z233" s="567"/>
      <c r="AA233" s="567"/>
      <c r="AB233" s="567"/>
      <c r="AC233" s="567"/>
      <c r="AD233" s="567"/>
      <c r="AE233" s="567"/>
      <c r="AF233" s="567"/>
      <c r="AG233" s="567"/>
      <c r="AH233" s="567"/>
      <c r="AI233" s="567"/>
      <c r="AJ233" s="567"/>
      <c r="AK233" s="567"/>
      <c r="AL233" s="567"/>
      <c r="AM233" s="567"/>
      <c r="AN233" s="567"/>
      <c r="AO233" s="567"/>
      <c r="AP233" s="567"/>
      <c r="AQ233" s="567"/>
      <c r="AR233" s="567"/>
      <c r="AS233" s="567"/>
      <c r="AT233" s="567"/>
      <c r="AU233" s="567"/>
      <c r="AV233" s="567"/>
      <c r="AW233" s="567"/>
      <c r="AX233" s="567"/>
      <c r="AY233" s="567"/>
      <c r="AZ233" s="567"/>
      <c r="BA233" s="567"/>
      <c r="BB233" s="567"/>
      <c r="BC233" s="567"/>
      <c r="BD233" s="567"/>
      <c r="BE233" s="567"/>
      <c r="BF233" s="567"/>
      <c r="BG233" s="567"/>
      <c r="BH233" s="567"/>
      <c r="BI233" s="567"/>
      <c r="BJ233" s="567"/>
      <c r="BK233" s="567"/>
      <c r="BL233" s="567"/>
      <c r="BM233" s="567"/>
      <c r="BN233" s="567"/>
      <c r="BO233" s="567"/>
      <c r="BP233" s="567"/>
      <c r="BQ233" s="567"/>
      <c r="BR233" s="567"/>
      <c r="BS233" s="567"/>
      <c r="BT233" s="567"/>
      <c r="BU233" s="567"/>
      <c r="BV233" s="567"/>
      <c r="BW233" s="567"/>
      <c r="BX233" s="567"/>
      <c r="BY233" s="567"/>
      <c r="BZ233" s="567"/>
      <c r="CA233" s="567"/>
      <c r="CB233" s="567"/>
      <c r="CC233" s="567"/>
      <c r="CD233" s="567"/>
      <c r="CE233" s="567"/>
      <c r="CF233" s="567"/>
      <c r="CG233" s="567"/>
      <c r="CH233" s="567"/>
      <c r="CI233" s="567"/>
      <c r="CJ233" s="567"/>
      <c r="CK233" s="567"/>
      <c r="CL233" s="567"/>
      <c r="CM233" s="567"/>
      <c r="CN233" s="567"/>
      <c r="CO233" s="567"/>
      <c r="CP233" s="567"/>
      <c r="CQ233" s="567"/>
      <c r="CR233" s="567"/>
      <c r="CS233" s="567"/>
      <c r="CT233" s="567"/>
      <c r="CU233" s="567"/>
      <c r="CV233" s="567"/>
      <c r="CW233" s="567"/>
      <c r="CX233" s="567"/>
      <c r="CY233" s="567"/>
      <c r="CZ233" s="567"/>
      <c r="DA233" s="567"/>
      <c r="DB233" s="567"/>
      <c r="DC233" s="567"/>
      <c r="DD233" s="567"/>
      <c r="DE233" s="567"/>
      <c r="DF233" s="567"/>
      <c r="DG233" s="567"/>
      <c r="DH233" s="567"/>
      <c r="DI233" s="567"/>
      <c r="DJ233" s="567"/>
      <c r="DK233" s="567"/>
      <c r="DL233" s="567"/>
      <c r="DM233" s="567"/>
      <c r="DN233" s="567"/>
      <c r="DO233" s="567"/>
      <c r="DP233" s="567"/>
      <c r="DQ233" s="567"/>
      <c r="DR233" s="567"/>
      <c r="DS233" s="567"/>
      <c r="DT233" s="567"/>
      <c r="DU233" s="567"/>
      <c r="DV233" s="567"/>
      <c r="DW233" s="567"/>
      <c r="DX233" s="567"/>
      <c r="DY233" s="567"/>
      <c r="DZ233" s="567"/>
      <c r="EA233" s="567"/>
      <c r="EB233" s="567"/>
      <c r="EC233" s="567"/>
      <c r="ED233" s="567"/>
      <c r="EE233" s="567"/>
      <c r="EF233" s="567"/>
      <c r="EG233" s="567"/>
      <c r="EH233" s="567"/>
      <c r="EI233" s="567"/>
      <c r="EJ233" s="567"/>
      <c r="EK233" s="567"/>
      <c r="EL233" s="567"/>
      <c r="EM233" s="567"/>
      <c r="EN233" s="567"/>
      <c r="EO233" s="567"/>
      <c r="EP233" s="567"/>
      <c r="EQ233" s="567"/>
      <c r="ER233" s="567"/>
      <c r="ES233" s="567"/>
      <c r="ET233" s="567"/>
      <c r="EU233" s="567"/>
      <c r="EV233" s="567"/>
      <c r="EW233" s="567"/>
      <c r="EX233" s="567"/>
      <c r="EY233" s="567"/>
      <c r="EZ233" s="567"/>
      <c r="FA233" s="567"/>
      <c r="FB233" s="567"/>
      <c r="FC233" s="567"/>
      <c r="FD233" s="567"/>
      <c r="FE233" s="567"/>
      <c r="FF233" s="567"/>
      <c r="FG233" s="567"/>
      <c r="FH233" s="567"/>
      <c r="FI233" s="567"/>
      <c r="FJ233" s="567"/>
      <c r="FK233" s="567"/>
      <c r="FL233" s="567"/>
      <c r="FM233" s="567"/>
      <c r="FN233" s="567"/>
      <c r="FO233" s="567"/>
      <c r="FP233" s="567"/>
      <c r="FQ233" s="567"/>
      <c r="FR233" s="567"/>
      <c r="FS233" s="567"/>
      <c r="FT233" s="567"/>
      <c r="FU233" s="567"/>
      <c r="FV233" s="567"/>
      <c r="FW233" s="567"/>
      <c r="FX233" s="567"/>
      <c r="FY233" s="567"/>
      <c r="FZ233" s="567"/>
      <c r="GA233" s="567"/>
      <c r="GB233" s="567"/>
      <c r="GC233" s="567"/>
      <c r="GD233" s="567"/>
      <c r="GE233" s="567"/>
      <c r="GF233" s="567"/>
      <c r="GG233" s="567"/>
      <c r="GH233" s="567"/>
      <c r="GI233" s="567"/>
      <c r="GJ233" s="567"/>
      <c r="GK233" s="567"/>
      <c r="GL233" s="567"/>
      <c r="GM233" s="567"/>
      <c r="GN233" s="567"/>
      <c r="GO233" s="567"/>
      <c r="GP233" s="567"/>
      <c r="GQ233" s="567"/>
      <c r="GR233" s="567"/>
      <c r="GS233" s="567"/>
      <c r="GT233" s="567"/>
      <c r="GU233" s="567"/>
      <c r="GV233" s="567"/>
      <c r="GW233" s="567"/>
      <c r="GX233" s="567"/>
      <c r="GY233" s="567"/>
      <c r="GZ233" s="567"/>
      <c r="HA233" s="567"/>
      <c r="HB233" s="567"/>
      <c r="HC233" s="567"/>
      <c r="HD233" s="567"/>
      <c r="HE233" s="567"/>
      <c r="HF233" s="567"/>
      <c r="HG233" s="567"/>
      <c r="HH233" s="567"/>
      <c r="HI233" s="567"/>
      <c r="HJ233" s="567"/>
      <c r="HK233" s="567"/>
      <c r="HL233" s="567"/>
      <c r="HM233" s="567"/>
      <c r="HN233" s="567"/>
      <c r="HO233" s="567"/>
      <c r="HP233" s="567"/>
      <c r="HQ233" s="567"/>
      <c r="HR233" s="567"/>
      <c r="HS233" s="567"/>
      <c r="HT233" s="574"/>
    </row>
    <row r="234" spans="1:228" s="575" customFormat="1" ht="32.450000000000003" customHeight="1">
      <c r="A234" s="590" t="s">
        <v>701</v>
      </c>
      <c r="B234" s="623" t="s">
        <v>1509</v>
      </c>
      <c r="C234" s="627" t="s">
        <v>1053</v>
      </c>
      <c r="D234" s="636" t="s">
        <v>729</v>
      </c>
      <c r="E234" s="637"/>
      <c r="F234" s="627"/>
      <c r="G234" s="627"/>
      <c r="H234" s="635"/>
      <c r="I234" s="635"/>
      <c r="J234" s="622"/>
      <c r="K234" s="626"/>
      <c r="L234" s="626"/>
      <c r="M234" s="622"/>
      <c r="N234" s="622"/>
      <c r="O234" s="622"/>
      <c r="P234" s="622"/>
      <c r="Q234" s="669"/>
      <c r="R234" s="567"/>
      <c r="S234" s="567"/>
      <c r="T234" s="567"/>
      <c r="U234" s="567"/>
      <c r="V234" s="567"/>
      <c r="W234" s="567"/>
      <c r="X234" s="567"/>
      <c r="Y234" s="567"/>
      <c r="Z234" s="567"/>
      <c r="AA234" s="567"/>
      <c r="AB234" s="567"/>
      <c r="AC234" s="567"/>
      <c r="AD234" s="567"/>
      <c r="AE234" s="567"/>
      <c r="AF234" s="567"/>
      <c r="AG234" s="567"/>
      <c r="AH234" s="567"/>
      <c r="AI234" s="567"/>
      <c r="AJ234" s="567"/>
      <c r="AK234" s="567"/>
      <c r="AL234" s="567"/>
      <c r="AM234" s="567"/>
      <c r="AN234" s="567"/>
      <c r="AO234" s="567"/>
      <c r="AP234" s="567"/>
      <c r="AQ234" s="567"/>
      <c r="AR234" s="567"/>
      <c r="AS234" s="567"/>
      <c r="AT234" s="567"/>
      <c r="AU234" s="567"/>
      <c r="AV234" s="567"/>
      <c r="AW234" s="567"/>
      <c r="AX234" s="567"/>
      <c r="AY234" s="567"/>
      <c r="AZ234" s="567"/>
      <c r="BA234" s="567"/>
      <c r="BB234" s="567"/>
      <c r="BC234" s="567"/>
      <c r="BD234" s="567"/>
      <c r="BE234" s="567"/>
      <c r="BF234" s="567"/>
      <c r="BG234" s="567"/>
      <c r="BH234" s="567"/>
      <c r="BI234" s="567"/>
      <c r="BJ234" s="567"/>
      <c r="BK234" s="567"/>
      <c r="BL234" s="567"/>
      <c r="BM234" s="567"/>
      <c r="BN234" s="567"/>
      <c r="BO234" s="567"/>
      <c r="BP234" s="567"/>
      <c r="BQ234" s="567"/>
      <c r="BR234" s="567"/>
      <c r="BS234" s="567"/>
      <c r="BT234" s="567"/>
      <c r="BU234" s="567"/>
      <c r="BV234" s="567"/>
      <c r="BW234" s="567"/>
      <c r="BX234" s="567"/>
      <c r="BY234" s="567"/>
      <c r="BZ234" s="567"/>
      <c r="CA234" s="567"/>
      <c r="CB234" s="567"/>
      <c r="CC234" s="567"/>
      <c r="CD234" s="567"/>
      <c r="CE234" s="567"/>
      <c r="CF234" s="567"/>
      <c r="CG234" s="567"/>
      <c r="CH234" s="567"/>
      <c r="CI234" s="567"/>
      <c r="CJ234" s="567"/>
      <c r="CK234" s="567"/>
      <c r="CL234" s="567"/>
      <c r="CM234" s="567"/>
      <c r="CN234" s="567"/>
      <c r="CO234" s="567"/>
      <c r="CP234" s="567"/>
      <c r="CQ234" s="567"/>
      <c r="CR234" s="567"/>
      <c r="CS234" s="567"/>
      <c r="CT234" s="567"/>
      <c r="CU234" s="567"/>
      <c r="CV234" s="567"/>
      <c r="CW234" s="567"/>
      <c r="CX234" s="567"/>
      <c r="CY234" s="567"/>
      <c r="CZ234" s="567"/>
      <c r="DA234" s="567"/>
      <c r="DB234" s="567"/>
      <c r="DC234" s="567"/>
      <c r="DD234" s="567"/>
      <c r="DE234" s="567"/>
      <c r="DF234" s="567"/>
      <c r="DG234" s="567"/>
      <c r="DH234" s="567"/>
      <c r="DI234" s="567"/>
      <c r="DJ234" s="567"/>
      <c r="DK234" s="567"/>
      <c r="DL234" s="567"/>
      <c r="DM234" s="567"/>
      <c r="DN234" s="567"/>
      <c r="DO234" s="567"/>
      <c r="DP234" s="567"/>
      <c r="DQ234" s="567"/>
      <c r="DR234" s="567"/>
      <c r="DS234" s="567"/>
      <c r="DT234" s="567"/>
      <c r="DU234" s="567"/>
      <c r="DV234" s="567"/>
      <c r="DW234" s="567"/>
      <c r="DX234" s="567"/>
      <c r="DY234" s="567"/>
      <c r="DZ234" s="567"/>
      <c r="EA234" s="567"/>
      <c r="EB234" s="567"/>
      <c r="EC234" s="567"/>
      <c r="ED234" s="567"/>
      <c r="EE234" s="567"/>
      <c r="EF234" s="567"/>
      <c r="EG234" s="567"/>
      <c r="EH234" s="567"/>
      <c r="EI234" s="567"/>
      <c r="EJ234" s="567"/>
      <c r="EK234" s="567"/>
      <c r="EL234" s="567"/>
      <c r="EM234" s="567"/>
      <c r="EN234" s="567"/>
      <c r="EO234" s="567"/>
      <c r="EP234" s="567"/>
      <c r="EQ234" s="567"/>
      <c r="ER234" s="567"/>
      <c r="ES234" s="567"/>
      <c r="ET234" s="567"/>
      <c r="EU234" s="567"/>
      <c r="EV234" s="567"/>
      <c r="EW234" s="567"/>
      <c r="EX234" s="567"/>
      <c r="EY234" s="567"/>
      <c r="EZ234" s="567"/>
      <c r="FA234" s="567"/>
      <c r="FB234" s="567"/>
      <c r="FC234" s="567"/>
      <c r="FD234" s="567"/>
      <c r="FE234" s="567"/>
      <c r="FF234" s="567"/>
      <c r="FG234" s="567"/>
      <c r="FH234" s="567"/>
      <c r="FI234" s="567"/>
      <c r="FJ234" s="567"/>
      <c r="FK234" s="567"/>
      <c r="FL234" s="567"/>
      <c r="FM234" s="567"/>
      <c r="FN234" s="567"/>
      <c r="FO234" s="567"/>
      <c r="FP234" s="567"/>
      <c r="FQ234" s="567"/>
      <c r="FR234" s="567"/>
      <c r="FS234" s="567"/>
      <c r="FT234" s="567"/>
      <c r="FU234" s="567"/>
      <c r="FV234" s="567"/>
      <c r="FW234" s="567"/>
      <c r="FX234" s="567"/>
      <c r="FY234" s="567"/>
      <c r="FZ234" s="567"/>
      <c r="GA234" s="567"/>
      <c r="GB234" s="567"/>
      <c r="GC234" s="567"/>
      <c r="GD234" s="567"/>
      <c r="GE234" s="567"/>
      <c r="GF234" s="567"/>
      <c r="GG234" s="567"/>
      <c r="GH234" s="567"/>
      <c r="GI234" s="567"/>
      <c r="GJ234" s="567"/>
      <c r="GK234" s="567"/>
      <c r="GL234" s="567"/>
      <c r="GM234" s="567"/>
      <c r="GN234" s="567"/>
      <c r="GO234" s="567"/>
      <c r="GP234" s="567"/>
      <c r="GQ234" s="567"/>
      <c r="GR234" s="567"/>
      <c r="GS234" s="567"/>
      <c r="GT234" s="567"/>
      <c r="GU234" s="567"/>
      <c r="GV234" s="567"/>
      <c r="GW234" s="567"/>
      <c r="GX234" s="567"/>
      <c r="GY234" s="567"/>
      <c r="GZ234" s="567"/>
      <c r="HA234" s="567"/>
      <c r="HB234" s="567"/>
      <c r="HC234" s="567"/>
      <c r="HD234" s="567"/>
      <c r="HE234" s="567"/>
      <c r="HF234" s="567"/>
      <c r="HG234" s="567"/>
      <c r="HH234" s="567"/>
      <c r="HI234" s="567"/>
      <c r="HJ234" s="567"/>
      <c r="HK234" s="567"/>
      <c r="HL234" s="567"/>
      <c r="HM234" s="567"/>
      <c r="HN234" s="567"/>
      <c r="HO234" s="567"/>
      <c r="HP234" s="567"/>
      <c r="HQ234" s="567"/>
      <c r="HR234" s="567"/>
      <c r="HS234" s="567"/>
      <c r="HT234" s="574"/>
    </row>
    <row r="235" spans="1:228" s="575" customFormat="1" ht="32.450000000000003" customHeight="1">
      <c r="A235" s="590" t="s">
        <v>702</v>
      </c>
      <c r="B235" s="623" t="s">
        <v>1510</v>
      </c>
      <c r="C235" s="627" t="s">
        <v>1053</v>
      </c>
      <c r="D235" s="636" t="s">
        <v>730</v>
      </c>
      <c r="E235" s="637"/>
      <c r="F235" s="627"/>
      <c r="G235" s="627"/>
      <c r="H235" s="635"/>
      <c r="I235" s="635"/>
      <c r="J235" s="622"/>
      <c r="K235" s="626"/>
      <c r="L235" s="626"/>
      <c r="M235" s="622"/>
      <c r="N235" s="622"/>
      <c r="O235" s="622"/>
      <c r="P235" s="622"/>
      <c r="Q235" s="669"/>
      <c r="R235" s="567"/>
      <c r="S235" s="567"/>
      <c r="T235" s="567"/>
      <c r="U235" s="567"/>
      <c r="V235" s="567"/>
      <c r="W235" s="567"/>
      <c r="X235" s="567"/>
      <c r="Y235" s="567"/>
      <c r="Z235" s="567"/>
      <c r="AA235" s="567"/>
      <c r="AB235" s="567"/>
      <c r="AC235" s="567"/>
      <c r="AD235" s="567"/>
      <c r="AE235" s="567"/>
      <c r="AF235" s="567"/>
      <c r="AG235" s="567"/>
      <c r="AH235" s="567"/>
      <c r="AI235" s="567"/>
      <c r="AJ235" s="567"/>
      <c r="AK235" s="567"/>
      <c r="AL235" s="567"/>
      <c r="AM235" s="567"/>
      <c r="AN235" s="567"/>
      <c r="AO235" s="567"/>
      <c r="AP235" s="567"/>
      <c r="AQ235" s="567"/>
      <c r="AR235" s="567"/>
      <c r="AS235" s="567"/>
      <c r="AT235" s="567"/>
      <c r="AU235" s="567"/>
      <c r="AV235" s="567"/>
      <c r="AW235" s="567"/>
      <c r="AX235" s="567"/>
      <c r="AY235" s="567"/>
      <c r="AZ235" s="567"/>
      <c r="BA235" s="567"/>
      <c r="BB235" s="567"/>
      <c r="BC235" s="567"/>
      <c r="BD235" s="567"/>
      <c r="BE235" s="567"/>
      <c r="BF235" s="567"/>
      <c r="BG235" s="567"/>
      <c r="BH235" s="567"/>
      <c r="BI235" s="567"/>
      <c r="BJ235" s="567"/>
      <c r="BK235" s="567"/>
      <c r="BL235" s="567"/>
      <c r="BM235" s="567"/>
      <c r="BN235" s="567"/>
      <c r="BO235" s="567"/>
      <c r="BP235" s="567"/>
      <c r="BQ235" s="567"/>
      <c r="BR235" s="567"/>
      <c r="BS235" s="567"/>
      <c r="BT235" s="567"/>
      <c r="BU235" s="567"/>
      <c r="BV235" s="567"/>
      <c r="BW235" s="567"/>
      <c r="BX235" s="567"/>
      <c r="BY235" s="567"/>
      <c r="BZ235" s="567"/>
      <c r="CA235" s="567"/>
      <c r="CB235" s="567"/>
      <c r="CC235" s="567"/>
      <c r="CD235" s="567"/>
      <c r="CE235" s="567"/>
      <c r="CF235" s="567"/>
      <c r="CG235" s="567"/>
      <c r="CH235" s="567"/>
      <c r="CI235" s="567"/>
      <c r="CJ235" s="567"/>
      <c r="CK235" s="567"/>
      <c r="CL235" s="567"/>
      <c r="CM235" s="567"/>
      <c r="CN235" s="567"/>
      <c r="CO235" s="567"/>
      <c r="CP235" s="567"/>
      <c r="CQ235" s="567"/>
      <c r="CR235" s="567"/>
      <c r="CS235" s="567"/>
      <c r="CT235" s="567"/>
      <c r="CU235" s="567"/>
      <c r="CV235" s="567"/>
      <c r="CW235" s="567"/>
      <c r="CX235" s="567"/>
      <c r="CY235" s="567"/>
      <c r="CZ235" s="567"/>
      <c r="DA235" s="567"/>
      <c r="DB235" s="567"/>
      <c r="DC235" s="567"/>
      <c r="DD235" s="567"/>
      <c r="DE235" s="567"/>
      <c r="DF235" s="567"/>
      <c r="DG235" s="567"/>
      <c r="DH235" s="567"/>
      <c r="DI235" s="567"/>
      <c r="DJ235" s="567"/>
      <c r="DK235" s="567"/>
      <c r="DL235" s="567"/>
      <c r="DM235" s="567"/>
      <c r="DN235" s="567"/>
      <c r="DO235" s="567"/>
      <c r="DP235" s="567"/>
      <c r="DQ235" s="567"/>
      <c r="DR235" s="567"/>
      <c r="DS235" s="567"/>
      <c r="DT235" s="567"/>
      <c r="DU235" s="567"/>
      <c r="DV235" s="567"/>
      <c r="DW235" s="567"/>
      <c r="DX235" s="567"/>
      <c r="DY235" s="567"/>
      <c r="DZ235" s="567"/>
      <c r="EA235" s="567"/>
      <c r="EB235" s="567"/>
      <c r="EC235" s="567"/>
      <c r="ED235" s="567"/>
      <c r="EE235" s="567"/>
      <c r="EF235" s="567"/>
      <c r="EG235" s="567"/>
      <c r="EH235" s="567"/>
      <c r="EI235" s="567"/>
      <c r="EJ235" s="567"/>
      <c r="EK235" s="567"/>
      <c r="EL235" s="567"/>
      <c r="EM235" s="567"/>
      <c r="EN235" s="567"/>
      <c r="EO235" s="567"/>
      <c r="EP235" s="567"/>
      <c r="EQ235" s="567"/>
      <c r="ER235" s="567"/>
      <c r="ES235" s="567"/>
      <c r="ET235" s="567"/>
      <c r="EU235" s="567"/>
      <c r="EV235" s="567"/>
      <c r="EW235" s="567"/>
      <c r="EX235" s="567"/>
      <c r="EY235" s="567"/>
      <c r="EZ235" s="567"/>
      <c r="FA235" s="567"/>
      <c r="FB235" s="567"/>
      <c r="FC235" s="567"/>
      <c r="FD235" s="567"/>
      <c r="FE235" s="567"/>
      <c r="FF235" s="567"/>
      <c r="FG235" s="567"/>
      <c r="FH235" s="567"/>
      <c r="FI235" s="567"/>
      <c r="FJ235" s="567"/>
      <c r="FK235" s="567"/>
      <c r="FL235" s="567"/>
      <c r="FM235" s="567"/>
      <c r="FN235" s="567"/>
      <c r="FO235" s="567"/>
      <c r="FP235" s="567"/>
      <c r="FQ235" s="567"/>
      <c r="FR235" s="567"/>
      <c r="FS235" s="567"/>
      <c r="FT235" s="567"/>
      <c r="FU235" s="567"/>
      <c r="FV235" s="567"/>
      <c r="FW235" s="567"/>
      <c r="FX235" s="567"/>
      <c r="FY235" s="567"/>
      <c r="FZ235" s="567"/>
      <c r="GA235" s="567"/>
      <c r="GB235" s="567"/>
      <c r="GC235" s="567"/>
      <c r="GD235" s="567"/>
      <c r="GE235" s="567"/>
      <c r="GF235" s="567"/>
      <c r="GG235" s="567"/>
      <c r="GH235" s="567"/>
      <c r="GI235" s="567"/>
      <c r="GJ235" s="567"/>
      <c r="GK235" s="567"/>
      <c r="GL235" s="567"/>
      <c r="GM235" s="567"/>
      <c r="GN235" s="567"/>
      <c r="GO235" s="567"/>
      <c r="GP235" s="567"/>
      <c r="GQ235" s="567"/>
      <c r="GR235" s="567"/>
      <c r="GS235" s="567"/>
      <c r="GT235" s="567"/>
      <c r="GU235" s="567"/>
      <c r="GV235" s="567"/>
      <c r="GW235" s="567"/>
      <c r="GX235" s="567"/>
      <c r="GY235" s="567"/>
      <c r="GZ235" s="567"/>
      <c r="HA235" s="567"/>
      <c r="HB235" s="567"/>
      <c r="HC235" s="567"/>
      <c r="HD235" s="567"/>
      <c r="HE235" s="567"/>
      <c r="HF235" s="567"/>
      <c r="HG235" s="567"/>
      <c r="HH235" s="567"/>
      <c r="HI235" s="567"/>
      <c r="HJ235" s="567"/>
      <c r="HK235" s="567"/>
      <c r="HL235" s="567"/>
      <c r="HM235" s="567"/>
      <c r="HN235" s="567"/>
      <c r="HO235" s="567"/>
      <c r="HP235" s="567"/>
      <c r="HQ235" s="567"/>
      <c r="HR235" s="567"/>
      <c r="HS235" s="567"/>
      <c r="HT235" s="574"/>
    </row>
    <row r="236" spans="1:228" s="575" customFormat="1" ht="32.450000000000003" customHeight="1">
      <c r="A236" s="590" t="s">
        <v>703</v>
      </c>
      <c r="B236" s="623" t="s">
        <v>1511</v>
      </c>
      <c r="C236" s="627" t="s">
        <v>1053</v>
      </c>
      <c r="D236" s="636" t="s">
        <v>731</v>
      </c>
      <c r="E236" s="637"/>
      <c r="F236" s="627"/>
      <c r="G236" s="627"/>
      <c r="H236" s="635"/>
      <c r="I236" s="635"/>
      <c r="J236" s="622"/>
      <c r="K236" s="626"/>
      <c r="L236" s="626"/>
      <c r="M236" s="622"/>
      <c r="N236" s="622"/>
      <c r="O236" s="622"/>
      <c r="P236" s="622"/>
      <c r="Q236" s="669"/>
      <c r="R236" s="567"/>
      <c r="S236" s="567"/>
      <c r="T236" s="567"/>
      <c r="U236" s="567"/>
      <c r="V236" s="567"/>
      <c r="W236" s="567"/>
      <c r="X236" s="567"/>
      <c r="Y236" s="567"/>
      <c r="Z236" s="567"/>
      <c r="AA236" s="567"/>
      <c r="AB236" s="567"/>
      <c r="AC236" s="567"/>
      <c r="AD236" s="567"/>
      <c r="AE236" s="567"/>
      <c r="AF236" s="567"/>
      <c r="AG236" s="567"/>
      <c r="AH236" s="567"/>
      <c r="AI236" s="567"/>
      <c r="AJ236" s="567"/>
      <c r="AK236" s="567"/>
      <c r="AL236" s="567"/>
      <c r="AM236" s="567"/>
      <c r="AN236" s="567"/>
      <c r="AO236" s="567"/>
      <c r="AP236" s="567"/>
      <c r="AQ236" s="567"/>
      <c r="AR236" s="567"/>
      <c r="AS236" s="567"/>
      <c r="AT236" s="567"/>
      <c r="AU236" s="567"/>
      <c r="AV236" s="567"/>
      <c r="AW236" s="567"/>
      <c r="AX236" s="567"/>
      <c r="AY236" s="567"/>
      <c r="AZ236" s="567"/>
      <c r="BA236" s="567"/>
      <c r="BB236" s="567"/>
      <c r="BC236" s="567"/>
      <c r="BD236" s="567"/>
      <c r="BE236" s="567"/>
      <c r="BF236" s="567"/>
      <c r="BG236" s="567"/>
      <c r="BH236" s="567"/>
      <c r="BI236" s="567"/>
      <c r="BJ236" s="567"/>
      <c r="BK236" s="567"/>
      <c r="BL236" s="567"/>
      <c r="BM236" s="567"/>
      <c r="BN236" s="567"/>
      <c r="BO236" s="567"/>
      <c r="BP236" s="567"/>
      <c r="BQ236" s="567"/>
      <c r="BR236" s="567"/>
      <c r="BS236" s="567"/>
      <c r="BT236" s="567"/>
      <c r="BU236" s="567"/>
      <c r="BV236" s="567"/>
      <c r="BW236" s="567"/>
      <c r="BX236" s="567"/>
      <c r="BY236" s="567"/>
      <c r="BZ236" s="567"/>
      <c r="CA236" s="567"/>
      <c r="CB236" s="567"/>
      <c r="CC236" s="567"/>
      <c r="CD236" s="567"/>
      <c r="CE236" s="567"/>
      <c r="CF236" s="567"/>
      <c r="CG236" s="567"/>
      <c r="CH236" s="567"/>
      <c r="CI236" s="567"/>
      <c r="CJ236" s="567"/>
      <c r="CK236" s="567"/>
      <c r="CL236" s="567"/>
      <c r="CM236" s="567"/>
      <c r="CN236" s="567"/>
      <c r="CO236" s="567"/>
      <c r="CP236" s="567"/>
      <c r="CQ236" s="567"/>
      <c r="CR236" s="567"/>
      <c r="CS236" s="567"/>
      <c r="CT236" s="567"/>
      <c r="CU236" s="567"/>
      <c r="CV236" s="567"/>
      <c r="CW236" s="567"/>
      <c r="CX236" s="567"/>
      <c r="CY236" s="567"/>
      <c r="CZ236" s="567"/>
      <c r="DA236" s="567"/>
      <c r="DB236" s="567"/>
      <c r="DC236" s="567"/>
      <c r="DD236" s="567"/>
      <c r="DE236" s="567"/>
      <c r="DF236" s="567"/>
      <c r="DG236" s="567"/>
      <c r="DH236" s="567"/>
      <c r="DI236" s="567"/>
      <c r="DJ236" s="567"/>
      <c r="DK236" s="567"/>
      <c r="DL236" s="567"/>
      <c r="DM236" s="567"/>
      <c r="DN236" s="567"/>
      <c r="DO236" s="567"/>
      <c r="DP236" s="567"/>
      <c r="DQ236" s="567"/>
      <c r="DR236" s="567"/>
      <c r="DS236" s="567"/>
      <c r="DT236" s="567"/>
      <c r="DU236" s="567"/>
      <c r="DV236" s="567"/>
      <c r="DW236" s="567"/>
      <c r="DX236" s="567"/>
      <c r="DY236" s="567"/>
      <c r="DZ236" s="567"/>
      <c r="EA236" s="567"/>
      <c r="EB236" s="567"/>
      <c r="EC236" s="567"/>
      <c r="ED236" s="567"/>
      <c r="EE236" s="567"/>
      <c r="EF236" s="567"/>
      <c r="EG236" s="567"/>
      <c r="EH236" s="567"/>
      <c r="EI236" s="567"/>
      <c r="EJ236" s="567"/>
      <c r="EK236" s="567"/>
      <c r="EL236" s="567"/>
      <c r="EM236" s="567"/>
      <c r="EN236" s="567"/>
      <c r="EO236" s="567"/>
      <c r="EP236" s="567"/>
      <c r="EQ236" s="567"/>
      <c r="ER236" s="567"/>
      <c r="ES236" s="567"/>
      <c r="ET236" s="567"/>
      <c r="EU236" s="567"/>
      <c r="EV236" s="567"/>
      <c r="EW236" s="567"/>
      <c r="EX236" s="567"/>
      <c r="EY236" s="567"/>
      <c r="EZ236" s="567"/>
      <c r="FA236" s="567"/>
      <c r="FB236" s="567"/>
      <c r="FC236" s="567"/>
      <c r="FD236" s="567"/>
      <c r="FE236" s="567"/>
      <c r="FF236" s="567"/>
      <c r="FG236" s="567"/>
      <c r="FH236" s="567"/>
      <c r="FI236" s="567"/>
      <c r="FJ236" s="567"/>
      <c r="FK236" s="567"/>
      <c r="FL236" s="567"/>
      <c r="FM236" s="567"/>
      <c r="FN236" s="567"/>
      <c r="FO236" s="567"/>
      <c r="FP236" s="567"/>
      <c r="FQ236" s="567"/>
      <c r="FR236" s="567"/>
      <c r="FS236" s="567"/>
      <c r="FT236" s="567"/>
      <c r="FU236" s="567"/>
      <c r="FV236" s="567"/>
      <c r="FW236" s="567"/>
      <c r="FX236" s="567"/>
      <c r="FY236" s="567"/>
      <c r="FZ236" s="567"/>
      <c r="GA236" s="567"/>
      <c r="GB236" s="567"/>
      <c r="GC236" s="567"/>
      <c r="GD236" s="567"/>
      <c r="GE236" s="567"/>
      <c r="GF236" s="567"/>
      <c r="GG236" s="567"/>
      <c r="GH236" s="567"/>
      <c r="GI236" s="567"/>
      <c r="GJ236" s="567"/>
      <c r="GK236" s="567"/>
      <c r="GL236" s="567"/>
      <c r="GM236" s="567"/>
      <c r="GN236" s="567"/>
      <c r="GO236" s="567"/>
      <c r="GP236" s="567"/>
      <c r="GQ236" s="567"/>
      <c r="GR236" s="567"/>
      <c r="GS236" s="567"/>
      <c r="GT236" s="567"/>
      <c r="GU236" s="567"/>
      <c r="GV236" s="567"/>
      <c r="GW236" s="567"/>
      <c r="GX236" s="567"/>
      <c r="GY236" s="567"/>
      <c r="GZ236" s="567"/>
      <c r="HA236" s="567"/>
      <c r="HB236" s="567"/>
      <c r="HC236" s="567"/>
      <c r="HD236" s="567"/>
      <c r="HE236" s="567"/>
      <c r="HF236" s="567"/>
      <c r="HG236" s="567"/>
      <c r="HH236" s="567"/>
      <c r="HI236" s="567"/>
      <c r="HJ236" s="567"/>
      <c r="HK236" s="567"/>
      <c r="HL236" s="567"/>
      <c r="HM236" s="567"/>
      <c r="HN236" s="567"/>
      <c r="HO236" s="567"/>
      <c r="HP236" s="567"/>
      <c r="HQ236" s="567"/>
      <c r="HR236" s="567"/>
      <c r="HS236" s="567"/>
      <c r="HT236" s="574"/>
    </row>
    <row r="237" spans="1:228" s="575" customFormat="1" ht="32.450000000000003" customHeight="1">
      <c r="A237" s="590" t="s">
        <v>704</v>
      </c>
      <c r="B237" s="623" t="s">
        <v>1512</v>
      </c>
      <c r="C237" s="627" t="s">
        <v>1053</v>
      </c>
      <c r="D237" s="636" t="s">
        <v>742</v>
      </c>
      <c r="E237" s="637"/>
      <c r="F237" s="627"/>
      <c r="G237" s="627"/>
      <c r="H237" s="635"/>
      <c r="I237" s="635"/>
      <c r="J237" s="622"/>
      <c r="K237" s="626"/>
      <c r="L237" s="626"/>
      <c r="M237" s="622"/>
      <c r="N237" s="622"/>
      <c r="O237" s="622"/>
      <c r="P237" s="622"/>
      <c r="Q237" s="669"/>
      <c r="R237" s="567"/>
      <c r="S237" s="567"/>
      <c r="T237" s="567"/>
      <c r="U237" s="567"/>
      <c r="V237" s="567"/>
      <c r="W237" s="567"/>
      <c r="X237" s="567"/>
      <c r="Y237" s="567"/>
      <c r="Z237" s="567"/>
      <c r="AA237" s="567"/>
      <c r="AB237" s="567"/>
      <c r="AC237" s="567"/>
      <c r="AD237" s="567"/>
      <c r="AE237" s="567"/>
      <c r="AF237" s="567"/>
      <c r="AG237" s="567"/>
      <c r="AH237" s="567"/>
      <c r="AI237" s="567"/>
      <c r="AJ237" s="567"/>
      <c r="AK237" s="567"/>
      <c r="AL237" s="567"/>
      <c r="AM237" s="567"/>
      <c r="AN237" s="567"/>
      <c r="AO237" s="567"/>
      <c r="AP237" s="567"/>
      <c r="AQ237" s="567"/>
      <c r="AR237" s="567"/>
      <c r="AS237" s="567"/>
      <c r="AT237" s="567"/>
      <c r="AU237" s="567"/>
      <c r="AV237" s="567"/>
      <c r="AW237" s="567"/>
      <c r="AX237" s="567"/>
      <c r="AY237" s="567"/>
      <c r="AZ237" s="567"/>
      <c r="BA237" s="567"/>
      <c r="BB237" s="567"/>
      <c r="BC237" s="567"/>
      <c r="BD237" s="567"/>
      <c r="BE237" s="567"/>
      <c r="BF237" s="567"/>
      <c r="BG237" s="567"/>
      <c r="BH237" s="567"/>
      <c r="BI237" s="567"/>
      <c r="BJ237" s="567"/>
      <c r="BK237" s="567"/>
      <c r="BL237" s="567"/>
      <c r="BM237" s="567"/>
      <c r="BN237" s="567"/>
      <c r="BO237" s="567"/>
      <c r="BP237" s="567"/>
      <c r="BQ237" s="567"/>
      <c r="BR237" s="567"/>
      <c r="BS237" s="567"/>
      <c r="BT237" s="567"/>
      <c r="BU237" s="567"/>
      <c r="BV237" s="567"/>
      <c r="BW237" s="567"/>
      <c r="BX237" s="567"/>
      <c r="BY237" s="567"/>
      <c r="BZ237" s="567"/>
      <c r="CA237" s="567"/>
      <c r="CB237" s="567"/>
      <c r="CC237" s="567"/>
      <c r="CD237" s="567"/>
      <c r="CE237" s="567"/>
      <c r="CF237" s="567"/>
      <c r="CG237" s="567"/>
      <c r="CH237" s="567"/>
      <c r="CI237" s="567"/>
      <c r="CJ237" s="567"/>
      <c r="CK237" s="567"/>
      <c r="CL237" s="567"/>
      <c r="CM237" s="567"/>
      <c r="CN237" s="567"/>
      <c r="CO237" s="567"/>
      <c r="CP237" s="567"/>
      <c r="CQ237" s="567"/>
      <c r="CR237" s="567"/>
      <c r="CS237" s="567"/>
      <c r="CT237" s="567"/>
      <c r="CU237" s="567"/>
      <c r="CV237" s="567"/>
      <c r="CW237" s="567"/>
      <c r="CX237" s="567"/>
      <c r="CY237" s="567"/>
      <c r="CZ237" s="567"/>
      <c r="DA237" s="567"/>
      <c r="DB237" s="567"/>
      <c r="DC237" s="567"/>
      <c r="DD237" s="567"/>
      <c r="DE237" s="567"/>
      <c r="DF237" s="567"/>
      <c r="DG237" s="567"/>
      <c r="DH237" s="567"/>
      <c r="DI237" s="567"/>
      <c r="DJ237" s="567"/>
      <c r="DK237" s="567"/>
      <c r="DL237" s="567"/>
      <c r="DM237" s="567"/>
      <c r="DN237" s="567"/>
      <c r="DO237" s="567"/>
      <c r="DP237" s="567"/>
      <c r="DQ237" s="567"/>
      <c r="DR237" s="567"/>
      <c r="DS237" s="567"/>
      <c r="DT237" s="567"/>
      <c r="DU237" s="567"/>
      <c r="DV237" s="567"/>
      <c r="DW237" s="567"/>
      <c r="DX237" s="567"/>
      <c r="DY237" s="567"/>
      <c r="DZ237" s="567"/>
      <c r="EA237" s="567"/>
      <c r="EB237" s="567"/>
      <c r="EC237" s="567"/>
      <c r="ED237" s="567"/>
      <c r="EE237" s="567"/>
      <c r="EF237" s="567"/>
      <c r="EG237" s="567"/>
      <c r="EH237" s="567"/>
      <c r="EI237" s="567"/>
      <c r="EJ237" s="567"/>
      <c r="EK237" s="567"/>
      <c r="EL237" s="567"/>
      <c r="EM237" s="567"/>
      <c r="EN237" s="567"/>
      <c r="EO237" s="567"/>
      <c r="EP237" s="567"/>
      <c r="EQ237" s="567"/>
      <c r="ER237" s="567"/>
      <c r="ES237" s="567"/>
      <c r="ET237" s="567"/>
      <c r="EU237" s="567"/>
      <c r="EV237" s="567"/>
      <c r="EW237" s="567"/>
      <c r="EX237" s="567"/>
      <c r="EY237" s="567"/>
      <c r="EZ237" s="567"/>
      <c r="FA237" s="567"/>
      <c r="FB237" s="567"/>
      <c r="FC237" s="567"/>
      <c r="FD237" s="567"/>
      <c r="FE237" s="567"/>
      <c r="FF237" s="567"/>
      <c r="FG237" s="567"/>
      <c r="FH237" s="567"/>
      <c r="FI237" s="567"/>
      <c r="FJ237" s="567"/>
      <c r="FK237" s="567"/>
      <c r="FL237" s="567"/>
      <c r="FM237" s="567"/>
      <c r="FN237" s="567"/>
      <c r="FO237" s="567"/>
      <c r="FP237" s="567"/>
      <c r="FQ237" s="567"/>
      <c r="FR237" s="567"/>
      <c r="FS237" s="567"/>
      <c r="FT237" s="567"/>
      <c r="FU237" s="567"/>
      <c r="FV237" s="567"/>
      <c r="FW237" s="567"/>
      <c r="FX237" s="567"/>
      <c r="FY237" s="567"/>
      <c r="FZ237" s="567"/>
      <c r="GA237" s="567"/>
      <c r="GB237" s="567"/>
      <c r="GC237" s="567"/>
      <c r="GD237" s="567"/>
      <c r="GE237" s="567"/>
      <c r="GF237" s="567"/>
      <c r="GG237" s="567"/>
      <c r="GH237" s="567"/>
      <c r="GI237" s="567"/>
      <c r="GJ237" s="567"/>
      <c r="GK237" s="567"/>
      <c r="GL237" s="567"/>
      <c r="GM237" s="567"/>
      <c r="GN237" s="567"/>
      <c r="GO237" s="567"/>
      <c r="GP237" s="567"/>
      <c r="GQ237" s="567"/>
      <c r="GR237" s="567"/>
      <c r="GS237" s="567"/>
      <c r="GT237" s="567"/>
      <c r="GU237" s="567"/>
      <c r="GV237" s="567"/>
      <c r="GW237" s="567"/>
      <c r="GX237" s="567"/>
      <c r="GY237" s="567"/>
      <c r="GZ237" s="567"/>
      <c r="HA237" s="567"/>
      <c r="HB237" s="567"/>
      <c r="HC237" s="567"/>
      <c r="HD237" s="567"/>
      <c r="HE237" s="567"/>
      <c r="HF237" s="567"/>
      <c r="HG237" s="567"/>
      <c r="HH237" s="567"/>
      <c r="HI237" s="567"/>
      <c r="HJ237" s="567"/>
      <c r="HK237" s="567"/>
      <c r="HL237" s="567"/>
      <c r="HM237" s="567"/>
      <c r="HN237" s="567"/>
      <c r="HO237" s="567"/>
      <c r="HP237" s="567"/>
      <c r="HQ237" s="567"/>
      <c r="HR237" s="567"/>
      <c r="HS237" s="567"/>
      <c r="HT237" s="574"/>
    </row>
    <row r="238" spans="1:228" s="575" customFormat="1" ht="32.450000000000003" customHeight="1">
      <c r="A238" s="590" t="s">
        <v>705</v>
      </c>
      <c r="B238" s="623" t="s">
        <v>1513</v>
      </c>
      <c r="C238" s="627" t="s">
        <v>1053</v>
      </c>
      <c r="D238" s="636" t="s">
        <v>732</v>
      </c>
      <c r="E238" s="637"/>
      <c r="F238" s="627"/>
      <c r="G238" s="627"/>
      <c r="H238" s="635"/>
      <c r="I238" s="635"/>
      <c r="J238" s="622"/>
      <c r="K238" s="626"/>
      <c r="L238" s="626"/>
      <c r="M238" s="622"/>
      <c r="N238" s="622"/>
      <c r="O238" s="622"/>
      <c r="P238" s="622"/>
      <c r="Q238" s="669"/>
      <c r="R238" s="567"/>
      <c r="S238" s="567"/>
      <c r="T238" s="567"/>
      <c r="U238" s="567"/>
      <c r="V238" s="567"/>
      <c r="W238" s="567"/>
      <c r="X238" s="567"/>
      <c r="Y238" s="567"/>
      <c r="Z238" s="567"/>
      <c r="AA238" s="567"/>
      <c r="AB238" s="567"/>
      <c r="AC238" s="567"/>
      <c r="AD238" s="567"/>
      <c r="AE238" s="567"/>
      <c r="AF238" s="567"/>
      <c r="AG238" s="567"/>
      <c r="AH238" s="567"/>
      <c r="AI238" s="567"/>
      <c r="AJ238" s="567"/>
      <c r="AK238" s="567"/>
      <c r="AL238" s="567"/>
      <c r="AM238" s="567"/>
      <c r="AN238" s="567"/>
      <c r="AO238" s="567"/>
      <c r="AP238" s="567"/>
      <c r="AQ238" s="567"/>
      <c r="AR238" s="567"/>
      <c r="AS238" s="567"/>
      <c r="AT238" s="567"/>
      <c r="AU238" s="567"/>
      <c r="AV238" s="567"/>
      <c r="AW238" s="567"/>
      <c r="AX238" s="567"/>
      <c r="AY238" s="567"/>
      <c r="AZ238" s="567"/>
      <c r="BA238" s="567"/>
      <c r="BB238" s="567"/>
      <c r="BC238" s="567"/>
      <c r="BD238" s="567"/>
      <c r="BE238" s="567"/>
      <c r="BF238" s="567"/>
      <c r="BG238" s="567"/>
      <c r="BH238" s="567"/>
      <c r="BI238" s="567"/>
      <c r="BJ238" s="567"/>
      <c r="BK238" s="567"/>
      <c r="BL238" s="567"/>
      <c r="BM238" s="567"/>
      <c r="BN238" s="567"/>
      <c r="BO238" s="567"/>
      <c r="BP238" s="567"/>
      <c r="BQ238" s="567"/>
      <c r="BR238" s="567"/>
      <c r="BS238" s="567"/>
      <c r="BT238" s="567"/>
      <c r="BU238" s="567"/>
      <c r="BV238" s="567"/>
      <c r="BW238" s="567"/>
      <c r="BX238" s="567"/>
      <c r="BY238" s="567"/>
      <c r="BZ238" s="567"/>
      <c r="CA238" s="567"/>
      <c r="CB238" s="567"/>
      <c r="CC238" s="567"/>
      <c r="CD238" s="567"/>
      <c r="CE238" s="567"/>
      <c r="CF238" s="567"/>
      <c r="CG238" s="567"/>
      <c r="CH238" s="567"/>
      <c r="CI238" s="567"/>
      <c r="CJ238" s="567"/>
      <c r="CK238" s="567"/>
      <c r="CL238" s="567"/>
      <c r="CM238" s="567"/>
      <c r="CN238" s="567"/>
      <c r="CO238" s="567"/>
      <c r="CP238" s="567"/>
      <c r="CQ238" s="567"/>
      <c r="CR238" s="567"/>
      <c r="CS238" s="567"/>
      <c r="CT238" s="567"/>
      <c r="CU238" s="567"/>
      <c r="CV238" s="567"/>
      <c r="CW238" s="567"/>
      <c r="CX238" s="567"/>
      <c r="CY238" s="567"/>
      <c r="CZ238" s="567"/>
      <c r="DA238" s="567"/>
      <c r="DB238" s="567"/>
      <c r="DC238" s="567"/>
      <c r="DD238" s="567"/>
      <c r="DE238" s="567"/>
      <c r="DF238" s="567"/>
      <c r="DG238" s="567"/>
      <c r="DH238" s="567"/>
      <c r="DI238" s="567"/>
      <c r="DJ238" s="567"/>
      <c r="DK238" s="567"/>
      <c r="DL238" s="567"/>
      <c r="DM238" s="567"/>
      <c r="DN238" s="567"/>
      <c r="DO238" s="567"/>
      <c r="DP238" s="567"/>
      <c r="DQ238" s="567"/>
      <c r="DR238" s="567"/>
      <c r="DS238" s="567"/>
      <c r="DT238" s="567"/>
      <c r="DU238" s="567"/>
      <c r="DV238" s="567"/>
      <c r="DW238" s="567"/>
      <c r="DX238" s="567"/>
      <c r="DY238" s="567"/>
      <c r="DZ238" s="567"/>
      <c r="EA238" s="567"/>
      <c r="EB238" s="567"/>
      <c r="EC238" s="567"/>
      <c r="ED238" s="567"/>
      <c r="EE238" s="567"/>
      <c r="EF238" s="567"/>
      <c r="EG238" s="567"/>
      <c r="EH238" s="567"/>
      <c r="EI238" s="567"/>
      <c r="EJ238" s="567"/>
      <c r="EK238" s="567"/>
      <c r="EL238" s="567"/>
      <c r="EM238" s="567"/>
      <c r="EN238" s="567"/>
      <c r="EO238" s="567"/>
      <c r="EP238" s="567"/>
      <c r="EQ238" s="567"/>
      <c r="ER238" s="567"/>
      <c r="ES238" s="567"/>
      <c r="ET238" s="567"/>
      <c r="EU238" s="567"/>
      <c r="EV238" s="567"/>
      <c r="EW238" s="567"/>
      <c r="EX238" s="567"/>
      <c r="EY238" s="567"/>
      <c r="EZ238" s="567"/>
      <c r="FA238" s="567"/>
      <c r="FB238" s="567"/>
      <c r="FC238" s="567"/>
      <c r="FD238" s="567"/>
      <c r="FE238" s="567"/>
      <c r="FF238" s="567"/>
      <c r="FG238" s="567"/>
      <c r="FH238" s="567"/>
      <c r="FI238" s="567"/>
      <c r="FJ238" s="567"/>
      <c r="FK238" s="567"/>
      <c r="FL238" s="567"/>
      <c r="FM238" s="567"/>
      <c r="FN238" s="567"/>
      <c r="FO238" s="567"/>
      <c r="FP238" s="567"/>
      <c r="FQ238" s="567"/>
      <c r="FR238" s="567"/>
      <c r="FS238" s="567"/>
      <c r="FT238" s="567"/>
      <c r="FU238" s="567"/>
      <c r="FV238" s="567"/>
      <c r="FW238" s="567"/>
      <c r="FX238" s="567"/>
      <c r="FY238" s="567"/>
      <c r="FZ238" s="567"/>
      <c r="GA238" s="567"/>
      <c r="GB238" s="567"/>
      <c r="GC238" s="567"/>
      <c r="GD238" s="567"/>
      <c r="GE238" s="567"/>
      <c r="GF238" s="567"/>
      <c r="GG238" s="567"/>
      <c r="GH238" s="567"/>
      <c r="GI238" s="567"/>
      <c r="GJ238" s="567"/>
      <c r="GK238" s="567"/>
      <c r="GL238" s="567"/>
      <c r="GM238" s="567"/>
      <c r="GN238" s="567"/>
      <c r="GO238" s="567"/>
      <c r="GP238" s="567"/>
      <c r="GQ238" s="567"/>
      <c r="GR238" s="567"/>
      <c r="GS238" s="567"/>
      <c r="GT238" s="567"/>
      <c r="GU238" s="567"/>
      <c r="GV238" s="567"/>
      <c r="GW238" s="567"/>
      <c r="GX238" s="567"/>
      <c r="GY238" s="567"/>
      <c r="GZ238" s="567"/>
      <c r="HA238" s="567"/>
      <c r="HB238" s="567"/>
      <c r="HC238" s="567"/>
      <c r="HD238" s="567"/>
      <c r="HE238" s="567"/>
      <c r="HF238" s="567"/>
      <c r="HG238" s="567"/>
      <c r="HH238" s="567"/>
      <c r="HI238" s="567"/>
      <c r="HJ238" s="567"/>
      <c r="HK238" s="567"/>
      <c r="HL238" s="567"/>
      <c r="HM238" s="567"/>
      <c r="HN238" s="567"/>
      <c r="HO238" s="567"/>
      <c r="HP238" s="567"/>
      <c r="HQ238" s="567"/>
      <c r="HR238" s="567"/>
      <c r="HS238" s="567"/>
      <c r="HT238" s="574"/>
    </row>
    <row r="239" spans="1:228" s="575" customFormat="1" ht="32.450000000000003" customHeight="1">
      <c r="A239" s="590" t="s">
        <v>706</v>
      </c>
      <c r="B239" s="623" t="s">
        <v>1514</v>
      </c>
      <c r="C239" s="627" t="s">
        <v>1053</v>
      </c>
      <c r="D239" s="636" t="s">
        <v>733</v>
      </c>
      <c r="E239" s="637"/>
      <c r="F239" s="627"/>
      <c r="G239" s="627"/>
      <c r="H239" s="635"/>
      <c r="I239" s="635"/>
      <c r="J239" s="622"/>
      <c r="K239" s="626"/>
      <c r="L239" s="626"/>
      <c r="M239" s="622"/>
      <c r="N239" s="622"/>
      <c r="O239" s="622"/>
      <c r="P239" s="622"/>
      <c r="Q239" s="669"/>
      <c r="R239" s="567"/>
      <c r="S239" s="567"/>
      <c r="T239" s="567"/>
      <c r="U239" s="567"/>
      <c r="V239" s="567"/>
      <c r="W239" s="567"/>
      <c r="X239" s="567"/>
      <c r="Y239" s="567"/>
      <c r="Z239" s="567"/>
      <c r="AA239" s="567"/>
      <c r="AB239" s="567"/>
      <c r="AC239" s="567"/>
      <c r="AD239" s="567"/>
      <c r="AE239" s="567"/>
      <c r="AF239" s="567"/>
      <c r="AG239" s="567"/>
      <c r="AH239" s="567"/>
      <c r="AI239" s="567"/>
      <c r="AJ239" s="567"/>
      <c r="AK239" s="567"/>
      <c r="AL239" s="567"/>
      <c r="AM239" s="567"/>
      <c r="AN239" s="567"/>
      <c r="AO239" s="567"/>
      <c r="AP239" s="567"/>
      <c r="AQ239" s="567"/>
      <c r="AR239" s="567"/>
      <c r="AS239" s="567"/>
      <c r="AT239" s="567"/>
      <c r="AU239" s="567"/>
      <c r="AV239" s="567"/>
      <c r="AW239" s="567"/>
      <c r="AX239" s="567"/>
      <c r="AY239" s="567"/>
      <c r="AZ239" s="567"/>
      <c r="BA239" s="567"/>
      <c r="BB239" s="567"/>
      <c r="BC239" s="567"/>
      <c r="BD239" s="567"/>
      <c r="BE239" s="567"/>
      <c r="BF239" s="567"/>
      <c r="BG239" s="567"/>
      <c r="BH239" s="567"/>
      <c r="BI239" s="567"/>
      <c r="BJ239" s="567"/>
      <c r="BK239" s="567"/>
      <c r="BL239" s="567"/>
      <c r="BM239" s="567"/>
      <c r="BN239" s="567"/>
      <c r="BO239" s="567"/>
      <c r="BP239" s="567"/>
      <c r="BQ239" s="567"/>
      <c r="BR239" s="567"/>
      <c r="BS239" s="567"/>
      <c r="BT239" s="567"/>
      <c r="BU239" s="567"/>
      <c r="BV239" s="567"/>
      <c r="BW239" s="567"/>
      <c r="BX239" s="567"/>
      <c r="BY239" s="567"/>
      <c r="BZ239" s="567"/>
      <c r="CA239" s="567"/>
      <c r="CB239" s="567"/>
      <c r="CC239" s="567"/>
      <c r="CD239" s="567"/>
      <c r="CE239" s="567"/>
      <c r="CF239" s="567"/>
      <c r="CG239" s="567"/>
      <c r="CH239" s="567"/>
      <c r="CI239" s="567"/>
      <c r="CJ239" s="567"/>
      <c r="CK239" s="567"/>
      <c r="CL239" s="567"/>
      <c r="CM239" s="567"/>
      <c r="CN239" s="567"/>
      <c r="CO239" s="567"/>
      <c r="CP239" s="567"/>
      <c r="CQ239" s="567"/>
      <c r="CR239" s="567"/>
      <c r="CS239" s="567"/>
      <c r="CT239" s="567"/>
      <c r="CU239" s="567"/>
      <c r="CV239" s="567"/>
      <c r="CW239" s="567"/>
      <c r="CX239" s="567"/>
      <c r="CY239" s="567"/>
      <c r="CZ239" s="567"/>
      <c r="DA239" s="567"/>
      <c r="DB239" s="567"/>
      <c r="DC239" s="567"/>
      <c r="DD239" s="567"/>
      <c r="DE239" s="567"/>
      <c r="DF239" s="567"/>
      <c r="DG239" s="567"/>
      <c r="DH239" s="567"/>
      <c r="DI239" s="567"/>
      <c r="DJ239" s="567"/>
      <c r="DK239" s="567"/>
      <c r="DL239" s="567"/>
      <c r="DM239" s="567"/>
      <c r="DN239" s="567"/>
      <c r="DO239" s="567"/>
      <c r="DP239" s="567"/>
      <c r="DQ239" s="567"/>
      <c r="DR239" s="567"/>
      <c r="DS239" s="567"/>
      <c r="DT239" s="567"/>
      <c r="DU239" s="567"/>
      <c r="DV239" s="567"/>
      <c r="DW239" s="567"/>
      <c r="DX239" s="567"/>
      <c r="DY239" s="567"/>
      <c r="DZ239" s="567"/>
      <c r="EA239" s="567"/>
      <c r="EB239" s="567"/>
      <c r="EC239" s="567"/>
      <c r="ED239" s="567"/>
      <c r="EE239" s="567"/>
      <c r="EF239" s="567"/>
      <c r="EG239" s="567"/>
      <c r="EH239" s="567"/>
      <c r="EI239" s="567"/>
      <c r="EJ239" s="567"/>
      <c r="EK239" s="567"/>
      <c r="EL239" s="567"/>
      <c r="EM239" s="567"/>
      <c r="EN239" s="567"/>
      <c r="EO239" s="567"/>
      <c r="EP239" s="567"/>
      <c r="EQ239" s="567"/>
      <c r="ER239" s="567"/>
      <c r="ES239" s="567"/>
      <c r="ET239" s="567"/>
      <c r="EU239" s="567"/>
      <c r="EV239" s="567"/>
      <c r="EW239" s="567"/>
      <c r="EX239" s="567"/>
      <c r="EY239" s="567"/>
      <c r="EZ239" s="567"/>
      <c r="FA239" s="567"/>
      <c r="FB239" s="567"/>
      <c r="FC239" s="567"/>
      <c r="FD239" s="567"/>
      <c r="FE239" s="567"/>
      <c r="FF239" s="567"/>
      <c r="FG239" s="567"/>
      <c r="FH239" s="567"/>
      <c r="FI239" s="567"/>
      <c r="FJ239" s="567"/>
      <c r="FK239" s="567"/>
      <c r="FL239" s="567"/>
      <c r="FM239" s="567"/>
      <c r="FN239" s="567"/>
      <c r="FO239" s="567"/>
      <c r="FP239" s="567"/>
      <c r="FQ239" s="567"/>
      <c r="FR239" s="567"/>
      <c r="FS239" s="567"/>
      <c r="FT239" s="567"/>
      <c r="FU239" s="567"/>
      <c r="FV239" s="567"/>
      <c r="FW239" s="567"/>
      <c r="FX239" s="567"/>
      <c r="FY239" s="567"/>
      <c r="FZ239" s="567"/>
      <c r="GA239" s="567"/>
      <c r="GB239" s="567"/>
      <c r="GC239" s="567"/>
      <c r="GD239" s="567"/>
      <c r="GE239" s="567"/>
      <c r="GF239" s="567"/>
      <c r="GG239" s="567"/>
      <c r="GH239" s="567"/>
      <c r="GI239" s="567"/>
      <c r="GJ239" s="567"/>
      <c r="GK239" s="567"/>
      <c r="GL239" s="567"/>
      <c r="GM239" s="567"/>
      <c r="GN239" s="567"/>
      <c r="GO239" s="567"/>
      <c r="GP239" s="567"/>
      <c r="GQ239" s="567"/>
      <c r="GR239" s="567"/>
      <c r="GS239" s="567"/>
      <c r="GT239" s="567"/>
      <c r="GU239" s="567"/>
      <c r="GV239" s="567"/>
      <c r="GW239" s="567"/>
      <c r="GX239" s="567"/>
      <c r="GY239" s="567"/>
      <c r="GZ239" s="567"/>
      <c r="HA239" s="567"/>
      <c r="HB239" s="567"/>
      <c r="HC239" s="567"/>
      <c r="HD239" s="567"/>
      <c r="HE239" s="567"/>
      <c r="HF239" s="567"/>
      <c r="HG239" s="567"/>
      <c r="HH239" s="567"/>
      <c r="HI239" s="567"/>
      <c r="HJ239" s="567"/>
      <c r="HK239" s="567"/>
      <c r="HL239" s="567"/>
      <c r="HM239" s="567"/>
      <c r="HN239" s="567"/>
      <c r="HO239" s="567"/>
      <c r="HP239" s="567"/>
      <c r="HQ239" s="567"/>
      <c r="HR239" s="567"/>
      <c r="HS239" s="567"/>
      <c r="HT239" s="574"/>
    </row>
    <row r="240" spans="1:228" s="575" customFormat="1" ht="32.450000000000003" customHeight="1">
      <c r="A240" s="590" t="s">
        <v>707</v>
      </c>
      <c r="B240" s="623" t="s">
        <v>1515</v>
      </c>
      <c r="C240" s="627" t="s">
        <v>1053</v>
      </c>
      <c r="D240" s="636" t="s">
        <v>734</v>
      </c>
      <c r="E240" s="637"/>
      <c r="F240" s="627"/>
      <c r="G240" s="627"/>
      <c r="H240" s="635"/>
      <c r="I240" s="635"/>
      <c r="J240" s="622"/>
      <c r="K240" s="626"/>
      <c r="L240" s="626"/>
      <c r="M240" s="622"/>
      <c r="N240" s="622"/>
      <c r="O240" s="622"/>
      <c r="P240" s="622"/>
      <c r="Q240" s="669"/>
      <c r="R240" s="567"/>
      <c r="S240" s="567"/>
      <c r="T240" s="567"/>
      <c r="U240" s="567"/>
      <c r="V240" s="567"/>
      <c r="W240" s="567"/>
      <c r="X240" s="567"/>
      <c r="Y240" s="567"/>
      <c r="Z240" s="567"/>
      <c r="AA240" s="567"/>
      <c r="AB240" s="567"/>
      <c r="AC240" s="567"/>
      <c r="AD240" s="567"/>
      <c r="AE240" s="567"/>
      <c r="AF240" s="567"/>
      <c r="AG240" s="567"/>
      <c r="AH240" s="567"/>
      <c r="AI240" s="567"/>
      <c r="AJ240" s="567"/>
      <c r="AK240" s="567"/>
      <c r="AL240" s="567"/>
      <c r="AM240" s="567"/>
      <c r="AN240" s="567"/>
      <c r="AO240" s="567"/>
      <c r="AP240" s="567"/>
      <c r="AQ240" s="567"/>
      <c r="AR240" s="567"/>
      <c r="AS240" s="567"/>
      <c r="AT240" s="567"/>
      <c r="AU240" s="567"/>
      <c r="AV240" s="567"/>
      <c r="AW240" s="567"/>
      <c r="AX240" s="567"/>
      <c r="AY240" s="567"/>
      <c r="AZ240" s="567"/>
      <c r="BA240" s="567"/>
      <c r="BB240" s="567"/>
      <c r="BC240" s="567"/>
      <c r="BD240" s="567"/>
      <c r="BE240" s="567"/>
      <c r="BF240" s="567"/>
      <c r="BG240" s="567"/>
      <c r="BH240" s="567"/>
      <c r="BI240" s="567"/>
      <c r="BJ240" s="567"/>
      <c r="BK240" s="567"/>
      <c r="BL240" s="567"/>
      <c r="BM240" s="567"/>
      <c r="BN240" s="567"/>
      <c r="BO240" s="567"/>
      <c r="BP240" s="567"/>
      <c r="BQ240" s="567"/>
      <c r="BR240" s="567"/>
      <c r="BS240" s="567"/>
      <c r="BT240" s="567"/>
      <c r="BU240" s="567"/>
      <c r="BV240" s="567"/>
      <c r="BW240" s="567"/>
      <c r="BX240" s="567"/>
      <c r="BY240" s="567"/>
      <c r="BZ240" s="567"/>
      <c r="CA240" s="567"/>
      <c r="CB240" s="567"/>
      <c r="CC240" s="567"/>
      <c r="CD240" s="567"/>
      <c r="CE240" s="567"/>
      <c r="CF240" s="567"/>
      <c r="CG240" s="567"/>
      <c r="CH240" s="567"/>
      <c r="CI240" s="567"/>
      <c r="CJ240" s="567"/>
      <c r="CK240" s="567"/>
      <c r="CL240" s="567"/>
      <c r="CM240" s="567"/>
      <c r="CN240" s="567"/>
      <c r="CO240" s="567"/>
      <c r="CP240" s="567"/>
      <c r="CQ240" s="567"/>
      <c r="CR240" s="567"/>
      <c r="CS240" s="567"/>
      <c r="CT240" s="567"/>
      <c r="CU240" s="567"/>
      <c r="CV240" s="567"/>
      <c r="CW240" s="567"/>
      <c r="CX240" s="567"/>
      <c r="CY240" s="567"/>
      <c r="CZ240" s="567"/>
      <c r="DA240" s="567"/>
      <c r="DB240" s="567"/>
      <c r="DC240" s="567"/>
      <c r="DD240" s="567"/>
      <c r="DE240" s="567"/>
      <c r="DF240" s="567"/>
      <c r="DG240" s="567"/>
      <c r="DH240" s="567"/>
      <c r="DI240" s="567"/>
      <c r="DJ240" s="567"/>
      <c r="DK240" s="567"/>
      <c r="DL240" s="567"/>
      <c r="DM240" s="567"/>
      <c r="DN240" s="567"/>
      <c r="DO240" s="567"/>
      <c r="DP240" s="567"/>
      <c r="DQ240" s="567"/>
      <c r="DR240" s="567"/>
      <c r="DS240" s="567"/>
      <c r="DT240" s="567"/>
      <c r="DU240" s="567"/>
      <c r="DV240" s="567"/>
      <c r="DW240" s="567"/>
      <c r="DX240" s="567"/>
      <c r="DY240" s="567"/>
      <c r="DZ240" s="567"/>
      <c r="EA240" s="567"/>
      <c r="EB240" s="567"/>
      <c r="EC240" s="567"/>
      <c r="ED240" s="567"/>
      <c r="EE240" s="567"/>
      <c r="EF240" s="567"/>
      <c r="EG240" s="567"/>
      <c r="EH240" s="567"/>
      <c r="EI240" s="567"/>
      <c r="EJ240" s="567"/>
      <c r="EK240" s="567"/>
      <c r="EL240" s="567"/>
      <c r="EM240" s="567"/>
      <c r="EN240" s="567"/>
      <c r="EO240" s="567"/>
      <c r="EP240" s="567"/>
      <c r="EQ240" s="567"/>
      <c r="ER240" s="567"/>
      <c r="ES240" s="567"/>
      <c r="ET240" s="567"/>
      <c r="EU240" s="567"/>
      <c r="EV240" s="567"/>
      <c r="EW240" s="567"/>
      <c r="EX240" s="567"/>
      <c r="EY240" s="567"/>
      <c r="EZ240" s="567"/>
      <c r="FA240" s="567"/>
      <c r="FB240" s="567"/>
      <c r="FC240" s="567"/>
      <c r="FD240" s="567"/>
      <c r="FE240" s="567"/>
      <c r="FF240" s="567"/>
      <c r="FG240" s="567"/>
      <c r="FH240" s="567"/>
      <c r="FI240" s="567"/>
      <c r="FJ240" s="567"/>
      <c r="FK240" s="567"/>
      <c r="FL240" s="567"/>
      <c r="FM240" s="567"/>
      <c r="FN240" s="567"/>
      <c r="FO240" s="567"/>
      <c r="FP240" s="567"/>
      <c r="FQ240" s="567"/>
      <c r="FR240" s="567"/>
      <c r="FS240" s="567"/>
      <c r="FT240" s="567"/>
      <c r="FU240" s="567"/>
      <c r="FV240" s="567"/>
      <c r="FW240" s="567"/>
      <c r="FX240" s="567"/>
      <c r="FY240" s="567"/>
      <c r="FZ240" s="567"/>
      <c r="GA240" s="567"/>
      <c r="GB240" s="567"/>
      <c r="GC240" s="567"/>
      <c r="GD240" s="567"/>
      <c r="GE240" s="567"/>
      <c r="GF240" s="567"/>
      <c r="GG240" s="567"/>
      <c r="GH240" s="567"/>
      <c r="GI240" s="567"/>
      <c r="GJ240" s="567"/>
      <c r="GK240" s="567"/>
      <c r="GL240" s="567"/>
      <c r="GM240" s="567"/>
      <c r="GN240" s="567"/>
      <c r="GO240" s="567"/>
      <c r="GP240" s="567"/>
      <c r="GQ240" s="567"/>
      <c r="GR240" s="567"/>
      <c r="GS240" s="567"/>
      <c r="GT240" s="567"/>
      <c r="GU240" s="567"/>
      <c r="GV240" s="567"/>
      <c r="GW240" s="567"/>
      <c r="GX240" s="567"/>
      <c r="GY240" s="567"/>
      <c r="GZ240" s="567"/>
      <c r="HA240" s="567"/>
      <c r="HB240" s="567"/>
      <c r="HC240" s="567"/>
      <c r="HD240" s="567"/>
      <c r="HE240" s="567"/>
      <c r="HF240" s="567"/>
      <c r="HG240" s="567"/>
      <c r="HH240" s="567"/>
      <c r="HI240" s="567"/>
      <c r="HJ240" s="567"/>
      <c r="HK240" s="567"/>
      <c r="HL240" s="567"/>
      <c r="HM240" s="567"/>
      <c r="HN240" s="567"/>
      <c r="HO240" s="567"/>
      <c r="HP240" s="567"/>
      <c r="HQ240" s="567"/>
      <c r="HR240" s="567"/>
      <c r="HS240" s="567"/>
      <c r="HT240" s="574"/>
    </row>
    <row r="241" spans="1:228" s="575" customFormat="1" ht="32.450000000000003" customHeight="1">
      <c r="A241" s="590" t="s">
        <v>708</v>
      </c>
      <c r="B241" s="623" t="s">
        <v>1516</v>
      </c>
      <c r="C241" s="627" t="s">
        <v>1053</v>
      </c>
      <c r="D241" s="636" t="s">
        <v>735</v>
      </c>
      <c r="E241" s="637"/>
      <c r="F241" s="627"/>
      <c r="G241" s="627"/>
      <c r="H241" s="635"/>
      <c r="I241" s="635"/>
      <c r="J241" s="622"/>
      <c r="K241" s="626"/>
      <c r="L241" s="626"/>
      <c r="M241" s="622"/>
      <c r="N241" s="622"/>
      <c r="O241" s="622"/>
      <c r="P241" s="622"/>
      <c r="Q241" s="669"/>
      <c r="R241" s="567"/>
      <c r="S241" s="567"/>
      <c r="T241" s="567"/>
      <c r="U241" s="567"/>
      <c r="V241" s="567"/>
      <c r="W241" s="567"/>
      <c r="X241" s="567"/>
      <c r="Y241" s="567"/>
      <c r="Z241" s="567"/>
      <c r="AA241" s="567"/>
      <c r="AB241" s="567"/>
      <c r="AC241" s="567"/>
      <c r="AD241" s="567"/>
      <c r="AE241" s="567"/>
      <c r="AF241" s="567"/>
      <c r="AG241" s="567"/>
      <c r="AH241" s="567"/>
      <c r="AI241" s="567"/>
      <c r="AJ241" s="567"/>
      <c r="AK241" s="567"/>
      <c r="AL241" s="567"/>
      <c r="AM241" s="567"/>
      <c r="AN241" s="567"/>
      <c r="AO241" s="567"/>
      <c r="AP241" s="567"/>
      <c r="AQ241" s="567"/>
      <c r="AR241" s="567"/>
      <c r="AS241" s="567"/>
      <c r="AT241" s="567"/>
      <c r="AU241" s="567"/>
      <c r="AV241" s="567"/>
      <c r="AW241" s="567"/>
      <c r="AX241" s="567"/>
      <c r="AY241" s="567"/>
      <c r="AZ241" s="567"/>
      <c r="BA241" s="567"/>
      <c r="BB241" s="567"/>
      <c r="BC241" s="567"/>
      <c r="BD241" s="567"/>
      <c r="BE241" s="567"/>
      <c r="BF241" s="567"/>
      <c r="BG241" s="567"/>
      <c r="BH241" s="567"/>
      <c r="BI241" s="567"/>
      <c r="BJ241" s="567"/>
      <c r="BK241" s="567"/>
      <c r="BL241" s="567"/>
      <c r="BM241" s="567"/>
      <c r="BN241" s="567"/>
      <c r="BO241" s="567"/>
      <c r="BP241" s="567"/>
      <c r="BQ241" s="567"/>
      <c r="BR241" s="567"/>
      <c r="BS241" s="567"/>
      <c r="BT241" s="567"/>
      <c r="BU241" s="567"/>
      <c r="BV241" s="567"/>
      <c r="BW241" s="567"/>
      <c r="BX241" s="567"/>
      <c r="BY241" s="567"/>
      <c r="BZ241" s="567"/>
      <c r="CA241" s="567"/>
      <c r="CB241" s="567"/>
      <c r="CC241" s="567"/>
      <c r="CD241" s="567"/>
      <c r="CE241" s="567"/>
      <c r="CF241" s="567"/>
      <c r="CG241" s="567"/>
      <c r="CH241" s="567"/>
      <c r="CI241" s="567"/>
      <c r="CJ241" s="567"/>
      <c r="CK241" s="567"/>
      <c r="CL241" s="567"/>
      <c r="CM241" s="567"/>
      <c r="CN241" s="567"/>
      <c r="CO241" s="567"/>
      <c r="CP241" s="567"/>
      <c r="CQ241" s="567"/>
      <c r="CR241" s="567"/>
      <c r="CS241" s="567"/>
      <c r="CT241" s="567"/>
      <c r="CU241" s="567"/>
      <c r="CV241" s="567"/>
      <c r="CW241" s="567"/>
      <c r="CX241" s="567"/>
      <c r="CY241" s="567"/>
      <c r="CZ241" s="567"/>
      <c r="DA241" s="567"/>
      <c r="DB241" s="567"/>
      <c r="DC241" s="567"/>
      <c r="DD241" s="567"/>
      <c r="DE241" s="567"/>
      <c r="DF241" s="567"/>
      <c r="DG241" s="567"/>
      <c r="DH241" s="567"/>
      <c r="DI241" s="567"/>
      <c r="DJ241" s="567"/>
      <c r="DK241" s="567"/>
      <c r="DL241" s="567"/>
      <c r="DM241" s="567"/>
      <c r="DN241" s="567"/>
      <c r="DO241" s="567"/>
      <c r="DP241" s="567"/>
      <c r="DQ241" s="567"/>
      <c r="DR241" s="567"/>
      <c r="DS241" s="567"/>
      <c r="DT241" s="567"/>
      <c r="DU241" s="567"/>
      <c r="DV241" s="567"/>
      <c r="DW241" s="567"/>
      <c r="DX241" s="567"/>
      <c r="DY241" s="567"/>
      <c r="DZ241" s="567"/>
      <c r="EA241" s="567"/>
      <c r="EB241" s="567"/>
      <c r="EC241" s="567"/>
      <c r="ED241" s="567"/>
      <c r="EE241" s="567"/>
      <c r="EF241" s="567"/>
      <c r="EG241" s="567"/>
      <c r="EH241" s="567"/>
      <c r="EI241" s="567"/>
      <c r="EJ241" s="567"/>
      <c r="EK241" s="567"/>
      <c r="EL241" s="567"/>
      <c r="EM241" s="567"/>
      <c r="EN241" s="567"/>
      <c r="EO241" s="567"/>
      <c r="EP241" s="567"/>
      <c r="EQ241" s="567"/>
      <c r="ER241" s="567"/>
      <c r="ES241" s="567"/>
      <c r="ET241" s="567"/>
      <c r="EU241" s="567"/>
      <c r="EV241" s="567"/>
      <c r="EW241" s="567"/>
      <c r="EX241" s="567"/>
      <c r="EY241" s="567"/>
      <c r="EZ241" s="567"/>
      <c r="FA241" s="567"/>
      <c r="FB241" s="567"/>
      <c r="FC241" s="567"/>
      <c r="FD241" s="567"/>
      <c r="FE241" s="567"/>
      <c r="FF241" s="567"/>
      <c r="FG241" s="567"/>
      <c r="FH241" s="567"/>
      <c r="FI241" s="567"/>
      <c r="FJ241" s="567"/>
      <c r="FK241" s="567"/>
      <c r="FL241" s="567"/>
      <c r="FM241" s="567"/>
      <c r="FN241" s="567"/>
      <c r="FO241" s="567"/>
      <c r="FP241" s="567"/>
      <c r="FQ241" s="567"/>
      <c r="FR241" s="567"/>
      <c r="FS241" s="567"/>
      <c r="FT241" s="567"/>
      <c r="FU241" s="567"/>
      <c r="FV241" s="567"/>
      <c r="FW241" s="567"/>
      <c r="FX241" s="567"/>
      <c r="FY241" s="567"/>
      <c r="FZ241" s="567"/>
      <c r="GA241" s="567"/>
      <c r="GB241" s="567"/>
      <c r="GC241" s="567"/>
      <c r="GD241" s="567"/>
      <c r="GE241" s="567"/>
      <c r="GF241" s="567"/>
      <c r="GG241" s="567"/>
      <c r="GH241" s="567"/>
      <c r="GI241" s="567"/>
      <c r="GJ241" s="567"/>
      <c r="GK241" s="567"/>
      <c r="GL241" s="567"/>
      <c r="GM241" s="567"/>
      <c r="GN241" s="567"/>
      <c r="GO241" s="567"/>
      <c r="GP241" s="567"/>
      <c r="GQ241" s="567"/>
      <c r="GR241" s="567"/>
      <c r="GS241" s="567"/>
      <c r="GT241" s="567"/>
      <c r="GU241" s="567"/>
      <c r="GV241" s="567"/>
      <c r="GW241" s="567"/>
      <c r="GX241" s="567"/>
      <c r="GY241" s="567"/>
      <c r="GZ241" s="567"/>
      <c r="HA241" s="567"/>
      <c r="HB241" s="567"/>
      <c r="HC241" s="567"/>
      <c r="HD241" s="567"/>
      <c r="HE241" s="567"/>
      <c r="HF241" s="567"/>
      <c r="HG241" s="567"/>
      <c r="HH241" s="567"/>
      <c r="HI241" s="567"/>
      <c r="HJ241" s="567"/>
      <c r="HK241" s="567"/>
      <c r="HL241" s="567"/>
      <c r="HM241" s="567"/>
      <c r="HN241" s="567"/>
      <c r="HO241" s="567"/>
      <c r="HP241" s="567"/>
      <c r="HQ241" s="567"/>
      <c r="HR241" s="567"/>
      <c r="HS241" s="567"/>
      <c r="HT241" s="574"/>
    </row>
    <row r="242" spans="1:228" s="575" customFormat="1" ht="32.450000000000003" customHeight="1">
      <c r="A242" s="590" t="s">
        <v>709</v>
      </c>
      <c r="B242" s="623" t="s">
        <v>1517</v>
      </c>
      <c r="C242" s="627" t="s">
        <v>1053</v>
      </c>
      <c r="D242" s="636" t="s">
        <v>736</v>
      </c>
      <c r="E242" s="637"/>
      <c r="F242" s="627"/>
      <c r="G242" s="627"/>
      <c r="H242" s="635"/>
      <c r="I242" s="635"/>
      <c r="J242" s="622"/>
      <c r="K242" s="626"/>
      <c r="L242" s="626"/>
      <c r="M242" s="622"/>
      <c r="N242" s="622"/>
      <c r="O242" s="622"/>
      <c r="P242" s="622"/>
      <c r="Q242" s="669"/>
      <c r="R242" s="567"/>
      <c r="S242" s="567"/>
      <c r="T242" s="567"/>
      <c r="U242" s="567"/>
      <c r="V242" s="567"/>
      <c r="W242" s="567"/>
      <c r="X242" s="567"/>
      <c r="Y242" s="567"/>
      <c r="Z242" s="567"/>
      <c r="AA242" s="567"/>
      <c r="AB242" s="567"/>
      <c r="AC242" s="567"/>
      <c r="AD242" s="567"/>
      <c r="AE242" s="567"/>
      <c r="AF242" s="567"/>
      <c r="AG242" s="567"/>
      <c r="AH242" s="567"/>
      <c r="AI242" s="567"/>
      <c r="AJ242" s="567"/>
      <c r="AK242" s="567"/>
      <c r="AL242" s="567"/>
      <c r="AM242" s="567"/>
      <c r="AN242" s="567"/>
      <c r="AO242" s="567"/>
      <c r="AP242" s="567"/>
      <c r="AQ242" s="567"/>
      <c r="AR242" s="567"/>
      <c r="AS242" s="567"/>
      <c r="AT242" s="567"/>
      <c r="AU242" s="567"/>
      <c r="AV242" s="567"/>
      <c r="AW242" s="567"/>
      <c r="AX242" s="567"/>
      <c r="AY242" s="567"/>
      <c r="AZ242" s="567"/>
      <c r="BA242" s="567"/>
      <c r="BB242" s="567"/>
      <c r="BC242" s="567"/>
      <c r="BD242" s="567"/>
      <c r="BE242" s="567"/>
      <c r="BF242" s="567"/>
      <c r="BG242" s="567"/>
      <c r="BH242" s="567"/>
      <c r="BI242" s="567"/>
      <c r="BJ242" s="567"/>
      <c r="BK242" s="567"/>
      <c r="BL242" s="567"/>
      <c r="BM242" s="567"/>
      <c r="BN242" s="567"/>
      <c r="BO242" s="567"/>
      <c r="BP242" s="567"/>
      <c r="BQ242" s="567"/>
      <c r="BR242" s="567"/>
      <c r="BS242" s="567"/>
      <c r="BT242" s="567"/>
      <c r="BU242" s="567"/>
      <c r="BV242" s="567"/>
      <c r="BW242" s="567"/>
      <c r="BX242" s="567"/>
      <c r="BY242" s="567"/>
      <c r="BZ242" s="567"/>
      <c r="CA242" s="567"/>
      <c r="CB242" s="567"/>
      <c r="CC242" s="567"/>
      <c r="CD242" s="567"/>
      <c r="CE242" s="567"/>
      <c r="CF242" s="567"/>
      <c r="CG242" s="567"/>
      <c r="CH242" s="567"/>
      <c r="CI242" s="567"/>
      <c r="CJ242" s="567"/>
      <c r="CK242" s="567"/>
      <c r="CL242" s="567"/>
      <c r="CM242" s="567"/>
      <c r="CN242" s="567"/>
      <c r="CO242" s="567"/>
      <c r="CP242" s="567"/>
      <c r="CQ242" s="567"/>
      <c r="CR242" s="567"/>
      <c r="CS242" s="567"/>
      <c r="CT242" s="567"/>
      <c r="CU242" s="567"/>
      <c r="CV242" s="567"/>
      <c r="CW242" s="567"/>
      <c r="CX242" s="567"/>
      <c r="CY242" s="567"/>
      <c r="CZ242" s="567"/>
      <c r="DA242" s="567"/>
      <c r="DB242" s="567"/>
      <c r="DC242" s="567"/>
      <c r="DD242" s="567"/>
      <c r="DE242" s="567"/>
      <c r="DF242" s="567"/>
      <c r="DG242" s="567"/>
      <c r="DH242" s="567"/>
      <c r="DI242" s="567"/>
      <c r="DJ242" s="567"/>
      <c r="DK242" s="567"/>
      <c r="DL242" s="567"/>
      <c r="DM242" s="567"/>
      <c r="DN242" s="567"/>
      <c r="DO242" s="567"/>
      <c r="DP242" s="567"/>
      <c r="DQ242" s="567"/>
      <c r="DR242" s="567"/>
      <c r="DS242" s="567"/>
      <c r="DT242" s="567"/>
      <c r="DU242" s="567"/>
      <c r="DV242" s="567"/>
      <c r="DW242" s="567"/>
      <c r="DX242" s="567"/>
      <c r="DY242" s="567"/>
      <c r="DZ242" s="567"/>
      <c r="EA242" s="567"/>
      <c r="EB242" s="567"/>
      <c r="EC242" s="567"/>
      <c r="ED242" s="567"/>
      <c r="EE242" s="567"/>
      <c r="EF242" s="567"/>
      <c r="EG242" s="567"/>
      <c r="EH242" s="567"/>
      <c r="EI242" s="567"/>
      <c r="EJ242" s="567"/>
      <c r="EK242" s="567"/>
      <c r="EL242" s="567"/>
      <c r="EM242" s="567"/>
      <c r="EN242" s="567"/>
      <c r="EO242" s="567"/>
      <c r="EP242" s="567"/>
      <c r="EQ242" s="567"/>
      <c r="ER242" s="567"/>
      <c r="ES242" s="567"/>
      <c r="ET242" s="567"/>
      <c r="EU242" s="567"/>
      <c r="EV242" s="567"/>
      <c r="EW242" s="567"/>
      <c r="EX242" s="567"/>
      <c r="EY242" s="567"/>
      <c r="EZ242" s="567"/>
      <c r="FA242" s="567"/>
      <c r="FB242" s="567"/>
      <c r="FC242" s="567"/>
      <c r="FD242" s="567"/>
      <c r="FE242" s="567"/>
      <c r="FF242" s="567"/>
      <c r="FG242" s="567"/>
      <c r="FH242" s="567"/>
      <c r="FI242" s="567"/>
      <c r="FJ242" s="567"/>
      <c r="FK242" s="567"/>
      <c r="FL242" s="567"/>
      <c r="FM242" s="567"/>
      <c r="FN242" s="567"/>
      <c r="FO242" s="567"/>
      <c r="FP242" s="567"/>
      <c r="FQ242" s="567"/>
      <c r="FR242" s="567"/>
      <c r="FS242" s="567"/>
      <c r="FT242" s="567"/>
      <c r="FU242" s="567"/>
      <c r="FV242" s="567"/>
      <c r="FW242" s="567"/>
      <c r="FX242" s="567"/>
      <c r="FY242" s="567"/>
      <c r="FZ242" s="567"/>
      <c r="GA242" s="567"/>
      <c r="GB242" s="567"/>
      <c r="GC242" s="567"/>
      <c r="GD242" s="567"/>
      <c r="GE242" s="567"/>
      <c r="GF242" s="567"/>
      <c r="GG242" s="567"/>
      <c r="GH242" s="567"/>
      <c r="GI242" s="567"/>
      <c r="GJ242" s="567"/>
      <c r="GK242" s="567"/>
      <c r="GL242" s="567"/>
      <c r="GM242" s="567"/>
      <c r="GN242" s="567"/>
      <c r="GO242" s="567"/>
      <c r="GP242" s="567"/>
      <c r="GQ242" s="567"/>
      <c r="GR242" s="567"/>
      <c r="GS242" s="567"/>
      <c r="GT242" s="567"/>
      <c r="GU242" s="567"/>
      <c r="GV242" s="567"/>
      <c r="GW242" s="567"/>
      <c r="GX242" s="567"/>
      <c r="GY242" s="567"/>
      <c r="GZ242" s="567"/>
      <c r="HA242" s="567"/>
      <c r="HB242" s="567"/>
      <c r="HC242" s="567"/>
      <c r="HD242" s="567"/>
      <c r="HE242" s="567"/>
      <c r="HF242" s="567"/>
      <c r="HG242" s="567"/>
      <c r="HH242" s="567"/>
      <c r="HI242" s="567"/>
      <c r="HJ242" s="567"/>
      <c r="HK242" s="567"/>
      <c r="HL242" s="567"/>
      <c r="HM242" s="567"/>
      <c r="HN242" s="567"/>
      <c r="HO242" s="567"/>
      <c r="HP242" s="567"/>
      <c r="HQ242" s="567"/>
      <c r="HR242" s="567"/>
      <c r="HS242" s="567"/>
      <c r="HT242" s="574"/>
    </row>
    <row r="243" spans="1:228" s="575" customFormat="1" ht="32.450000000000003" customHeight="1">
      <c r="A243" s="590" t="s">
        <v>710</v>
      </c>
      <c r="B243" s="623" t="s">
        <v>1518</v>
      </c>
      <c r="C243" s="627" t="s">
        <v>1053</v>
      </c>
      <c r="D243" s="636" t="s">
        <v>737</v>
      </c>
      <c r="E243" s="637"/>
      <c r="F243" s="627"/>
      <c r="G243" s="627"/>
      <c r="H243" s="635"/>
      <c r="I243" s="635"/>
      <c r="J243" s="622"/>
      <c r="K243" s="626"/>
      <c r="L243" s="626"/>
      <c r="M243" s="622"/>
      <c r="N243" s="622"/>
      <c r="O243" s="622"/>
      <c r="P243" s="622"/>
      <c r="Q243" s="669"/>
      <c r="R243" s="567"/>
      <c r="S243" s="567"/>
      <c r="T243" s="567"/>
      <c r="U243" s="567"/>
      <c r="V243" s="567"/>
      <c r="W243" s="567"/>
      <c r="X243" s="567"/>
      <c r="Y243" s="567"/>
      <c r="Z243" s="567"/>
      <c r="AA243" s="567"/>
      <c r="AB243" s="567"/>
      <c r="AC243" s="567"/>
      <c r="AD243" s="567"/>
      <c r="AE243" s="567"/>
      <c r="AF243" s="567"/>
      <c r="AG243" s="567"/>
      <c r="AH243" s="567"/>
      <c r="AI243" s="567"/>
      <c r="AJ243" s="567"/>
      <c r="AK243" s="567"/>
      <c r="AL243" s="567"/>
      <c r="AM243" s="567"/>
      <c r="AN243" s="567"/>
      <c r="AO243" s="567"/>
      <c r="AP243" s="567"/>
      <c r="AQ243" s="567"/>
      <c r="AR243" s="567"/>
      <c r="AS243" s="567"/>
      <c r="AT243" s="567"/>
      <c r="AU243" s="567"/>
      <c r="AV243" s="567"/>
      <c r="AW243" s="567"/>
      <c r="AX243" s="567"/>
      <c r="AY243" s="567"/>
      <c r="AZ243" s="567"/>
      <c r="BA243" s="567"/>
      <c r="BB243" s="567"/>
      <c r="BC243" s="567"/>
      <c r="BD243" s="567"/>
      <c r="BE243" s="567"/>
      <c r="BF243" s="567"/>
      <c r="BG243" s="567"/>
      <c r="BH243" s="567"/>
      <c r="BI243" s="567"/>
      <c r="BJ243" s="567"/>
      <c r="BK243" s="567"/>
      <c r="BL243" s="567"/>
      <c r="BM243" s="567"/>
      <c r="BN243" s="567"/>
      <c r="BO243" s="567"/>
      <c r="BP243" s="567"/>
      <c r="BQ243" s="567"/>
      <c r="BR243" s="567"/>
      <c r="BS243" s="567"/>
      <c r="BT243" s="567"/>
      <c r="BU243" s="567"/>
      <c r="BV243" s="567"/>
      <c r="BW243" s="567"/>
      <c r="BX243" s="567"/>
      <c r="BY243" s="567"/>
      <c r="BZ243" s="567"/>
      <c r="CA243" s="567"/>
      <c r="CB243" s="567"/>
      <c r="CC243" s="567"/>
      <c r="CD243" s="567"/>
      <c r="CE243" s="567"/>
      <c r="CF243" s="567"/>
      <c r="CG243" s="567"/>
      <c r="CH243" s="567"/>
      <c r="CI243" s="567"/>
      <c r="CJ243" s="567"/>
      <c r="CK243" s="567"/>
      <c r="CL243" s="567"/>
      <c r="CM243" s="567"/>
      <c r="CN243" s="567"/>
      <c r="CO243" s="567"/>
      <c r="CP243" s="567"/>
      <c r="CQ243" s="567"/>
      <c r="CR243" s="567"/>
      <c r="CS243" s="567"/>
      <c r="CT243" s="567"/>
      <c r="CU243" s="567"/>
      <c r="CV243" s="567"/>
      <c r="CW243" s="567"/>
      <c r="CX243" s="567"/>
      <c r="CY243" s="567"/>
      <c r="CZ243" s="567"/>
      <c r="DA243" s="567"/>
      <c r="DB243" s="567"/>
      <c r="DC243" s="567"/>
      <c r="DD243" s="567"/>
      <c r="DE243" s="567"/>
      <c r="DF243" s="567"/>
      <c r="DG243" s="567"/>
      <c r="DH243" s="567"/>
      <c r="DI243" s="567"/>
      <c r="DJ243" s="567"/>
      <c r="DK243" s="567"/>
      <c r="DL243" s="567"/>
      <c r="DM243" s="567"/>
      <c r="DN243" s="567"/>
      <c r="DO243" s="567"/>
      <c r="DP243" s="567"/>
      <c r="DQ243" s="567"/>
      <c r="DR243" s="567"/>
      <c r="DS243" s="567"/>
      <c r="DT243" s="567"/>
      <c r="DU243" s="567"/>
      <c r="DV243" s="567"/>
      <c r="DW243" s="567"/>
      <c r="DX243" s="567"/>
      <c r="DY243" s="567"/>
      <c r="DZ243" s="567"/>
      <c r="EA243" s="567"/>
      <c r="EB243" s="567"/>
      <c r="EC243" s="567"/>
      <c r="ED243" s="567"/>
      <c r="EE243" s="567"/>
      <c r="EF243" s="567"/>
      <c r="EG243" s="567"/>
      <c r="EH243" s="567"/>
      <c r="EI243" s="567"/>
      <c r="EJ243" s="567"/>
      <c r="EK243" s="567"/>
      <c r="EL243" s="567"/>
      <c r="EM243" s="567"/>
      <c r="EN243" s="567"/>
      <c r="EO243" s="567"/>
      <c r="EP243" s="567"/>
      <c r="EQ243" s="567"/>
      <c r="ER243" s="567"/>
      <c r="ES243" s="567"/>
      <c r="ET243" s="567"/>
      <c r="EU243" s="567"/>
      <c r="EV243" s="567"/>
      <c r="EW243" s="567"/>
      <c r="EX243" s="567"/>
      <c r="EY243" s="567"/>
      <c r="EZ243" s="567"/>
      <c r="FA243" s="567"/>
      <c r="FB243" s="567"/>
      <c r="FC243" s="567"/>
      <c r="FD243" s="567"/>
      <c r="FE243" s="567"/>
      <c r="FF243" s="567"/>
      <c r="FG243" s="567"/>
      <c r="FH243" s="567"/>
      <c r="FI243" s="567"/>
      <c r="FJ243" s="567"/>
      <c r="FK243" s="567"/>
      <c r="FL243" s="567"/>
      <c r="FM243" s="567"/>
      <c r="FN243" s="567"/>
      <c r="FO243" s="567"/>
      <c r="FP243" s="567"/>
      <c r="FQ243" s="567"/>
      <c r="FR243" s="567"/>
      <c r="FS243" s="567"/>
      <c r="FT243" s="567"/>
      <c r="FU243" s="567"/>
      <c r="FV243" s="567"/>
      <c r="FW243" s="567"/>
      <c r="FX243" s="567"/>
      <c r="FY243" s="567"/>
      <c r="FZ243" s="567"/>
      <c r="GA243" s="567"/>
      <c r="GB243" s="567"/>
      <c r="GC243" s="567"/>
      <c r="GD243" s="567"/>
      <c r="GE243" s="567"/>
      <c r="GF243" s="567"/>
      <c r="GG243" s="567"/>
      <c r="GH243" s="567"/>
      <c r="GI243" s="567"/>
      <c r="GJ243" s="567"/>
      <c r="GK243" s="567"/>
      <c r="GL243" s="567"/>
      <c r="GM243" s="567"/>
      <c r="GN243" s="567"/>
      <c r="GO243" s="567"/>
      <c r="GP243" s="567"/>
      <c r="GQ243" s="567"/>
      <c r="GR243" s="567"/>
      <c r="GS243" s="567"/>
      <c r="GT243" s="567"/>
      <c r="GU243" s="567"/>
      <c r="GV243" s="567"/>
      <c r="GW243" s="567"/>
      <c r="GX243" s="567"/>
      <c r="GY243" s="567"/>
      <c r="GZ243" s="567"/>
      <c r="HA243" s="567"/>
      <c r="HB243" s="567"/>
      <c r="HC243" s="567"/>
      <c r="HD243" s="567"/>
      <c r="HE243" s="567"/>
      <c r="HF243" s="567"/>
      <c r="HG243" s="567"/>
      <c r="HH243" s="567"/>
      <c r="HI243" s="567"/>
      <c r="HJ243" s="567"/>
      <c r="HK243" s="567"/>
      <c r="HL243" s="567"/>
      <c r="HM243" s="567"/>
      <c r="HN243" s="567"/>
      <c r="HO243" s="567"/>
      <c r="HP243" s="567"/>
      <c r="HQ243" s="567"/>
      <c r="HR243" s="567"/>
      <c r="HS243" s="567"/>
      <c r="HT243" s="574"/>
    </row>
    <row r="244" spans="1:228" s="575" customFormat="1" ht="32.450000000000003" customHeight="1">
      <c r="A244" s="590" t="s">
        <v>711</v>
      </c>
      <c r="B244" s="623" t="s">
        <v>1519</v>
      </c>
      <c r="C244" s="627" t="s">
        <v>1053</v>
      </c>
      <c r="D244" s="636" t="s">
        <v>1384</v>
      </c>
      <c r="E244" s="637"/>
      <c r="F244" s="627"/>
      <c r="G244" s="627"/>
      <c r="H244" s="635"/>
      <c r="I244" s="635"/>
      <c r="J244" s="622"/>
      <c r="K244" s="626"/>
      <c r="L244" s="626"/>
      <c r="M244" s="622"/>
      <c r="N244" s="622"/>
      <c r="O244" s="622"/>
      <c r="P244" s="622"/>
      <c r="Q244" s="669"/>
      <c r="R244" s="567"/>
      <c r="S244" s="567"/>
      <c r="T244" s="567"/>
      <c r="U244" s="567"/>
      <c r="V244" s="567"/>
      <c r="W244" s="567"/>
      <c r="X244" s="567"/>
      <c r="Y244" s="567"/>
      <c r="Z244" s="567"/>
      <c r="AA244" s="567"/>
      <c r="AB244" s="567"/>
      <c r="AC244" s="567"/>
      <c r="AD244" s="567"/>
      <c r="AE244" s="567"/>
      <c r="AF244" s="567"/>
      <c r="AG244" s="567"/>
      <c r="AH244" s="567"/>
      <c r="AI244" s="567"/>
      <c r="AJ244" s="567"/>
      <c r="AK244" s="567"/>
      <c r="AL244" s="567"/>
      <c r="AM244" s="567"/>
      <c r="AN244" s="567"/>
      <c r="AO244" s="567"/>
      <c r="AP244" s="567"/>
      <c r="AQ244" s="567"/>
      <c r="AR244" s="567"/>
      <c r="AS244" s="567"/>
      <c r="AT244" s="567"/>
      <c r="AU244" s="567"/>
      <c r="AV244" s="567"/>
      <c r="AW244" s="567"/>
      <c r="AX244" s="567"/>
      <c r="AY244" s="567"/>
      <c r="AZ244" s="567"/>
      <c r="BA244" s="567"/>
      <c r="BB244" s="567"/>
      <c r="BC244" s="567"/>
      <c r="BD244" s="567"/>
      <c r="BE244" s="567"/>
      <c r="BF244" s="567"/>
      <c r="BG244" s="567"/>
      <c r="BH244" s="567"/>
      <c r="BI244" s="567"/>
      <c r="BJ244" s="567"/>
      <c r="BK244" s="567"/>
      <c r="BL244" s="567"/>
      <c r="BM244" s="567"/>
      <c r="BN244" s="567"/>
      <c r="BO244" s="567"/>
      <c r="BP244" s="567"/>
      <c r="BQ244" s="567"/>
      <c r="BR244" s="567"/>
      <c r="BS244" s="567"/>
      <c r="BT244" s="567"/>
      <c r="BU244" s="567"/>
      <c r="BV244" s="567"/>
      <c r="BW244" s="567"/>
      <c r="BX244" s="567"/>
      <c r="BY244" s="567"/>
      <c r="BZ244" s="567"/>
      <c r="CA244" s="567"/>
      <c r="CB244" s="567"/>
      <c r="CC244" s="567"/>
      <c r="CD244" s="567"/>
      <c r="CE244" s="567"/>
      <c r="CF244" s="567"/>
      <c r="CG244" s="567"/>
      <c r="CH244" s="567"/>
      <c r="CI244" s="567"/>
      <c r="CJ244" s="567"/>
      <c r="CK244" s="567"/>
      <c r="CL244" s="567"/>
      <c r="CM244" s="567"/>
      <c r="CN244" s="567"/>
      <c r="CO244" s="567"/>
      <c r="CP244" s="567"/>
      <c r="CQ244" s="567"/>
      <c r="CR244" s="567"/>
      <c r="CS244" s="567"/>
      <c r="CT244" s="567"/>
      <c r="CU244" s="567"/>
      <c r="CV244" s="567"/>
      <c r="CW244" s="567"/>
      <c r="CX244" s="567"/>
      <c r="CY244" s="567"/>
      <c r="CZ244" s="567"/>
      <c r="DA244" s="567"/>
      <c r="DB244" s="567"/>
      <c r="DC244" s="567"/>
      <c r="DD244" s="567"/>
      <c r="DE244" s="567"/>
      <c r="DF244" s="567"/>
      <c r="DG244" s="567"/>
      <c r="DH244" s="567"/>
      <c r="DI244" s="567"/>
      <c r="DJ244" s="567"/>
      <c r="DK244" s="567"/>
      <c r="DL244" s="567"/>
      <c r="DM244" s="567"/>
      <c r="DN244" s="567"/>
      <c r="DO244" s="567"/>
      <c r="DP244" s="567"/>
      <c r="DQ244" s="567"/>
      <c r="DR244" s="567"/>
      <c r="DS244" s="567"/>
      <c r="DT244" s="567"/>
      <c r="DU244" s="567"/>
      <c r="DV244" s="567"/>
      <c r="DW244" s="567"/>
      <c r="DX244" s="567"/>
      <c r="DY244" s="567"/>
      <c r="DZ244" s="567"/>
      <c r="EA244" s="567"/>
      <c r="EB244" s="567"/>
      <c r="EC244" s="567"/>
      <c r="ED244" s="567"/>
      <c r="EE244" s="567"/>
      <c r="EF244" s="567"/>
      <c r="EG244" s="567"/>
      <c r="EH244" s="567"/>
      <c r="EI244" s="567"/>
      <c r="EJ244" s="567"/>
      <c r="EK244" s="567"/>
      <c r="EL244" s="567"/>
      <c r="EM244" s="567"/>
      <c r="EN244" s="567"/>
      <c r="EO244" s="567"/>
      <c r="EP244" s="567"/>
      <c r="EQ244" s="567"/>
      <c r="ER244" s="567"/>
      <c r="ES244" s="567"/>
      <c r="ET244" s="567"/>
      <c r="EU244" s="567"/>
      <c r="EV244" s="567"/>
      <c r="EW244" s="567"/>
      <c r="EX244" s="567"/>
      <c r="EY244" s="567"/>
      <c r="EZ244" s="567"/>
      <c r="FA244" s="567"/>
      <c r="FB244" s="567"/>
      <c r="FC244" s="567"/>
      <c r="FD244" s="567"/>
      <c r="FE244" s="567"/>
      <c r="FF244" s="567"/>
      <c r="FG244" s="567"/>
      <c r="FH244" s="567"/>
      <c r="FI244" s="567"/>
      <c r="FJ244" s="567"/>
      <c r="FK244" s="567"/>
      <c r="FL244" s="567"/>
      <c r="FM244" s="567"/>
      <c r="FN244" s="567"/>
      <c r="FO244" s="567"/>
      <c r="FP244" s="567"/>
      <c r="FQ244" s="567"/>
      <c r="FR244" s="567"/>
      <c r="FS244" s="567"/>
      <c r="FT244" s="567"/>
      <c r="FU244" s="567"/>
      <c r="FV244" s="567"/>
      <c r="FW244" s="567"/>
      <c r="FX244" s="567"/>
      <c r="FY244" s="567"/>
      <c r="FZ244" s="567"/>
      <c r="GA244" s="567"/>
      <c r="GB244" s="567"/>
      <c r="GC244" s="567"/>
      <c r="GD244" s="567"/>
      <c r="GE244" s="567"/>
      <c r="GF244" s="567"/>
      <c r="GG244" s="567"/>
      <c r="GH244" s="567"/>
      <c r="GI244" s="567"/>
      <c r="GJ244" s="567"/>
      <c r="GK244" s="567"/>
      <c r="GL244" s="567"/>
      <c r="GM244" s="567"/>
      <c r="GN244" s="567"/>
      <c r="GO244" s="567"/>
      <c r="GP244" s="567"/>
      <c r="GQ244" s="567"/>
      <c r="GR244" s="567"/>
      <c r="GS244" s="567"/>
      <c r="GT244" s="567"/>
      <c r="GU244" s="567"/>
      <c r="GV244" s="567"/>
      <c r="GW244" s="567"/>
      <c r="GX244" s="567"/>
      <c r="GY244" s="567"/>
      <c r="GZ244" s="567"/>
      <c r="HA244" s="567"/>
      <c r="HB244" s="567"/>
      <c r="HC244" s="567"/>
      <c r="HD244" s="567"/>
      <c r="HE244" s="567"/>
      <c r="HF244" s="567"/>
      <c r="HG244" s="567"/>
      <c r="HH244" s="567"/>
      <c r="HI244" s="567"/>
      <c r="HJ244" s="567"/>
      <c r="HK244" s="567"/>
      <c r="HL244" s="567"/>
      <c r="HM244" s="567"/>
      <c r="HN244" s="567"/>
      <c r="HO244" s="567"/>
      <c r="HP244" s="567"/>
      <c r="HQ244" s="567"/>
      <c r="HR244" s="567"/>
      <c r="HS244" s="567"/>
      <c r="HT244" s="574"/>
    </row>
    <row r="245" spans="1:228" s="575" customFormat="1" ht="32.450000000000003" customHeight="1">
      <c r="A245" s="590" t="s">
        <v>712</v>
      </c>
      <c r="B245" s="623" t="s">
        <v>1520</v>
      </c>
      <c r="C245" s="627" t="s">
        <v>1053</v>
      </c>
      <c r="D245" s="636" t="s">
        <v>738</v>
      </c>
      <c r="E245" s="637"/>
      <c r="F245" s="627"/>
      <c r="G245" s="627"/>
      <c r="H245" s="635"/>
      <c r="I245" s="635"/>
      <c r="J245" s="622"/>
      <c r="K245" s="626"/>
      <c r="L245" s="626"/>
      <c r="M245" s="622"/>
      <c r="N245" s="622"/>
      <c r="O245" s="622"/>
      <c r="P245" s="622"/>
      <c r="Q245" s="669"/>
      <c r="R245" s="567"/>
      <c r="S245" s="567"/>
      <c r="T245" s="567"/>
      <c r="U245" s="567"/>
      <c r="V245" s="567"/>
      <c r="W245" s="567"/>
      <c r="X245" s="567"/>
      <c r="Y245" s="567"/>
      <c r="Z245" s="567"/>
      <c r="AA245" s="567"/>
      <c r="AB245" s="567"/>
      <c r="AC245" s="567"/>
      <c r="AD245" s="567"/>
      <c r="AE245" s="567"/>
      <c r="AF245" s="567"/>
      <c r="AG245" s="567"/>
      <c r="AH245" s="567"/>
      <c r="AI245" s="567"/>
      <c r="AJ245" s="567"/>
      <c r="AK245" s="567"/>
      <c r="AL245" s="567"/>
      <c r="AM245" s="567"/>
      <c r="AN245" s="567"/>
      <c r="AO245" s="567"/>
      <c r="AP245" s="567"/>
      <c r="AQ245" s="567"/>
      <c r="AR245" s="567"/>
      <c r="AS245" s="567"/>
      <c r="AT245" s="567"/>
      <c r="AU245" s="567"/>
      <c r="AV245" s="567"/>
      <c r="AW245" s="567"/>
      <c r="AX245" s="567"/>
      <c r="AY245" s="567"/>
      <c r="AZ245" s="567"/>
      <c r="BA245" s="567"/>
      <c r="BB245" s="567"/>
      <c r="BC245" s="567"/>
      <c r="BD245" s="567"/>
      <c r="BE245" s="567"/>
      <c r="BF245" s="567"/>
      <c r="BG245" s="567"/>
      <c r="BH245" s="567"/>
      <c r="BI245" s="567"/>
      <c r="BJ245" s="567"/>
      <c r="BK245" s="567"/>
      <c r="BL245" s="567"/>
      <c r="BM245" s="567"/>
      <c r="BN245" s="567"/>
      <c r="BO245" s="567"/>
      <c r="BP245" s="567"/>
      <c r="BQ245" s="567"/>
      <c r="BR245" s="567"/>
      <c r="BS245" s="567"/>
      <c r="BT245" s="567"/>
      <c r="BU245" s="567"/>
      <c r="BV245" s="567"/>
      <c r="BW245" s="567"/>
      <c r="BX245" s="567"/>
      <c r="BY245" s="567"/>
      <c r="BZ245" s="567"/>
      <c r="CA245" s="567"/>
      <c r="CB245" s="567"/>
      <c r="CC245" s="567"/>
      <c r="CD245" s="567"/>
      <c r="CE245" s="567"/>
      <c r="CF245" s="567"/>
      <c r="CG245" s="567"/>
      <c r="CH245" s="567"/>
      <c r="CI245" s="567"/>
      <c r="CJ245" s="567"/>
      <c r="CK245" s="567"/>
      <c r="CL245" s="567"/>
      <c r="CM245" s="567"/>
      <c r="CN245" s="567"/>
      <c r="CO245" s="567"/>
      <c r="CP245" s="567"/>
      <c r="CQ245" s="567"/>
      <c r="CR245" s="567"/>
      <c r="CS245" s="567"/>
      <c r="CT245" s="567"/>
      <c r="CU245" s="567"/>
      <c r="CV245" s="567"/>
      <c r="CW245" s="567"/>
      <c r="CX245" s="567"/>
      <c r="CY245" s="567"/>
      <c r="CZ245" s="567"/>
      <c r="DA245" s="567"/>
      <c r="DB245" s="567"/>
      <c r="DC245" s="567"/>
      <c r="DD245" s="567"/>
      <c r="DE245" s="567"/>
      <c r="DF245" s="567"/>
      <c r="DG245" s="567"/>
      <c r="DH245" s="567"/>
      <c r="DI245" s="567"/>
      <c r="DJ245" s="567"/>
      <c r="DK245" s="567"/>
      <c r="DL245" s="567"/>
      <c r="DM245" s="567"/>
      <c r="DN245" s="567"/>
      <c r="DO245" s="567"/>
      <c r="DP245" s="567"/>
      <c r="DQ245" s="567"/>
      <c r="DR245" s="567"/>
      <c r="DS245" s="567"/>
      <c r="DT245" s="567"/>
      <c r="DU245" s="567"/>
      <c r="DV245" s="567"/>
      <c r="DW245" s="567"/>
      <c r="DX245" s="567"/>
      <c r="DY245" s="567"/>
      <c r="DZ245" s="567"/>
      <c r="EA245" s="567"/>
      <c r="EB245" s="567"/>
      <c r="EC245" s="567"/>
      <c r="ED245" s="567"/>
      <c r="EE245" s="567"/>
      <c r="EF245" s="567"/>
      <c r="EG245" s="567"/>
      <c r="EH245" s="567"/>
      <c r="EI245" s="567"/>
      <c r="EJ245" s="567"/>
      <c r="EK245" s="567"/>
      <c r="EL245" s="567"/>
      <c r="EM245" s="567"/>
      <c r="EN245" s="567"/>
      <c r="EO245" s="567"/>
      <c r="EP245" s="567"/>
      <c r="EQ245" s="567"/>
      <c r="ER245" s="567"/>
      <c r="ES245" s="567"/>
      <c r="ET245" s="567"/>
      <c r="EU245" s="567"/>
      <c r="EV245" s="567"/>
      <c r="EW245" s="567"/>
      <c r="EX245" s="567"/>
      <c r="EY245" s="567"/>
      <c r="EZ245" s="567"/>
      <c r="FA245" s="567"/>
      <c r="FB245" s="567"/>
      <c r="FC245" s="567"/>
      <c r="FD245" s="567"/>
      <c r="FE245" s="567"/>
      <c r="FF245" s="567"/>
      <c r="FG245" s="567"/>
      <c r="FH245" s="567"/>
      <c r="FI245" s="567"/>
      <c r="FJ245" s="567"/>
      <c r="FK245" s="567"/>
      <c r="FL245" s="567"/>
      <c r="FM245" s="567"/>
      <c r="FN245" s="567"/>
      <c r="FO245" s="567"/>
      <c r="FP245" s="567"/>
      <c r="FQ245" s="567"/>
      <c r="FR245" s="567"/>
      <c r="FS245" s="567"/>
      <c r="FT245" s="567"/>
      <c r="FU245" s="567"/>
      <c r="FV245" s="567"/>
      <c r="FW245" s="567"/>
      <c r="FX245" s="567"/>
      <c r="FY245" s="567"/>
      <c r="FZ245" s="567"/>
      <c r="GA245" s="567"/>
      <c r="GB245" s="567"/>
      <c r="GC245" s="567"/>
      <c r="GD245" s="567"/>
      <c r="GE245" s="567"/>
      <c r="GF245" s="567"/>
      <c r="GG245" s="567"/>
      <c r="GH245" s="567"/>
      <c r="GI245" s="567"/>
      <c r="GJ245" s="567"/>
      <c r="GK245" s="567"/>
      <c r="GL245" s="567"/>
      <c r="GM245" s="567"/>
      <c r="GN245" s="567"/>
      <c r="GO245" s="567"/>
      <c r="GP245" s="567"/>
      <c r="GQ245" s="567"/>
      <c r="GR245" s="567"/>
      <c r="GS245" s="567"/>
      <c r="GT245" s="567"/>
      <c r="GU245" s="567"/>
      <c r="GV245" s="567"/>
      <c r="GW245" s="567"/>
      <c r="GX245" s="567"/>
      <c r="GY245" s="567"/>
      <c r="GZ245" s="567"/>
      <c r="HA245" s="567"/>
      <c r="HB245" s="567"/>
      <c r="HC245" s="567"/>
      <c r="HD245" s="567"/>
      <c r="HE245" s="567"/>
      <c r="HF245" s="567"/>
      <c r="HG245" s="567"/>
      <c r="HH245" s="567"/>
      <c r="HI245" s="567"/>
      <c r="HJ245" s="567"/>
      <c r="HK245" s="567"/>
      <c r="HL245" s="567"/>
      <c r="HM245" s="567"/>
      <c r="HN245" s="567"/>
      <c r="HO245" s="567"/>
      <c r="HP245" s="567"/>
      <c r="HQ245" s="567"/>
      <c r="HR245" s="567"/>
      <c r="HS245" s="567"/>
      <c r="HT245" s="574"/>
    </row>
    <row r="246" spans="1:228" s="575" customFormat="1" ht="32.450000000000003" customHeight="1">
      <c r="A246" s="590" t="s">
        <v>713</v>
      </c>
      <c r="B246" s="623" t="s">
        <v>1521</v>
      </c>
      <c r="C246" s="627" t="s">
        <v>1053</v>
      </c>
      <c r="D246" s="636" t="s">
        <v>739</v>
      </c>
      <c r="E246" s="637"/>
      <c r="F246" s="627"/>
      <c r="G246" s="627"/>
      <c r="H246" s="635"/>
      <c r="I246" s="635"/>
      <c r="J246" s="622"/>
      <c r="K246" s="626"/>
      <c r="L246" s="626"/>
      <c r="M246" s="622"/>
      <c r="N246" s="622"/>
      <c r="O246" s="622"/>
      <c r="P246" s="622"/>
      <c r="Q246" s="669"/>
      <c r="R246" s="567"/>
      <c r="S246" s="567"/>
      <c r="T246" s="567"/>
      <c r="U246" s="567"/>
      <c r="V246" s="567"/>
      <c r="W246" s="567"/>
      <c r="X246" s="567"/>
      <c r="Y246" s="567"/>
      <c r="Z246" s="567"/>
      <c r="AA246" s="567"/>
      <c r="AB246" s="567"/>
      <c r="AC246" s="567"/>
      <c r="AD246" s="567"/>
      <c r="AE246" s="567"/>
      <c r="AF246" s="567"/>
      <c r="AG246" s="567"/>
      <c r="AH246" s="567"/>
      <c r="AI246" s="567"/>
      <c r="AJ246" s="567"/>
      <c r="AK246" s="567"/>
      <c r="AL246" s="567"/>
      <c r="AM246" s="567"/>
      <c r="AN246" s="567"/>
      <c r="AO246" s="567"/>
      <c r="AP246" s="567"/>
      <c r="AQ246" s="567"/>
      <c r="AR246" s="567"/>
      <c r="AS246" s="567"/>
      <c r="AT246" s="567"/>
      <c r="AU246" s="567"/>
      <c r="AV246" s="567"/>
      <c r="AW246" s="567"/>
      <c r="AX246" s="567"/>
      <c r="AY246" s="567"/>
      <c r="AZ246" s="567"/>
      <c r="BA246" s="567"/>
      <c r="BB246" s="567"/>
      <c r="BC246" s="567"/>
      <c r="BD246" s="567"/>
      <c r="BE246" s="567"/>
      <c r="BF246" s="567"/>
      <c r="BG246" s="567"/>
      <c r="BH246" s="567"/>
      <c r="BI246" s="567"/>
      <c r="BJ246" s="567"/>
      <c r="BK246" s="567"/>
      <c r="BL246" s="567"/>
      <c r="BM246" s="567"/>
      <c r="BN246" s="567"/>
      <c r="BO246" s="567"/>
      <c r="BP246" s="567"/>
      <c r="BQ246" s="567"/>
      <c r="BR246" s="567"/>
      <c r="BS246" s="567"/>
      <c r="BT246" s="567"/>
      <c r="BU246" s="567"/>
      <c r="BV246" s="567"/>
      <c r="BW246" s="567"/>
      <c r="BX246" s="567"/>
      <c r="BY246" s="567"/>
      <c r="BZ246" s="567"/>
      <c r="CA246" s="567"/>
      <c r="CB246" s="567"/>
      <c r="CC246" s="567"/>
      <c r="CD246" s="567"/>
      <c r="CE246" s="567"/>
      <c r="CF246" s="567"/>
      <c r="CG246" s="567"/>
      <c r="CH246" s="567"/>
      <c r="CI246" s="567"/>
      <c r="CJ246" s="567"/>
      <c r="CK246" s="567"/>
      <c r="CL246" s="567"/>
      <c r="CM246" s="567"/>
      <c r="CN246" s="567"/>
      <c r="CO246" s="567"/>
      <c r="CP246" s="567"/>
      <c r="CQ246" s="567"/>
      <c r="CR246" s="567"/>
      <c r="CS246" s="567"/>
      <c r="CT246" s="567"/>
      <c r="CU246" s="567"/>
      <c r="CV246" s="567"/>
      <c r="CW246" s="567"/>
      <c r="CX246" s="567"/>
      <c r="CY246" s="567"/>
      <c r="CZ246" s="567"/>
      <c r="DA246" s="567"/>
      <c r="DB246" s="567"/>
      <c r="DC246" s="567"/>
      <c r="DD246" s="567"/>
      <c r="DE246" s="567"/>
      <c r="DF246" s="567"/>
      <c r="DG246" s="567"/>
      <c r="DH246" s="567"/>
      <c r="DI246" s="567"/>
      <c r="DJ246" s="567"/>
      <c r="DK246" s="567"/>
      <c r="DL246" s="567"/>
      <c r="DM246" s="567"/>
      <c r="DN246" s="567"/>
      <c r="DO246" s="567"/>
      <c r="DP246" s="567"/>
      <c r="DQ246" s="567"/>
      <c r="DR246" s="567"/>
      <c r="DS246" s="567"/>
      <c r="DT246" s="567"/>
      <c r="DU246" s="567"/>
      <c r="DV246" s="567"/>
      <c r="DW246" s="567"/>
      <c r="DX246" s="567"/>
      <c r="DY246" s="567"/>
      <c r="DZ246" s="567"/>
      <c r="EA246" s="567"/>
      <c r="EB246" s="567"/>
      <c r="EC246" s="567"/>
      <c r="ED246" s="567"/>
      <c r="EE246" s="567"/>
      <c r="EF246" s="567"/>
      <c r="EG246" s="567"/>
      <c r="EH246" s="567"/>
      <c r="EI246" s="567"/>
      <c r="EJ246" s="567"/>
      <c r="EK246" s="567"/>
      <c r="EL246" s="567"/>
      <c r="EM246" s="567"/>
      <c r="EN246" s="567"/>
      <c r="EO246" s="567"/>
      <c r="EP246" s="567"/>
      <c r="EQ246" s="567"/>
      <c r="ER246" s="567"/>
      <c r="ES246" s="567"/>
      <c r="ET246" s="567"/>
      <c r="EU246" s="567"/>
      <c r="EV246" s="567"/>
      <c r="EW246" s="567"/>
      <c r="EX246" s="567"/>
      <c r="EY246" s="567"/>
      <c r="EZ246" s="567"/>
      <c r="FA246" s="567"/>
      <c r="FB246" s="567"/>
      <c r="FC246" s="567"/>
      <c r="FD246" s="567"/>
      <c r="FE246" s="567"/>
      <c r="FF246" s="567"/>
      <c r="FG246" s="567"/>
      <c r="FH246" s="567"/>
      <c r="FI246" s="567"/>
      <c r="FJ246" s="567"/>
      <c r="FK246" s="567"/>
      <c r="FL246" s="567"/>
      <c r="FM246" s="567"/>
      <c r="FN246" s="567"/>
      <c r="FO246" s="567"/>
      <c r="FP246" s="567"/>
      <c r="FQ246" s="567"/>
      <c r="FR246" s="567"/>
      <c r="FS246" s="567"/>
      <c r="FT246" s="567"/>
      <c r="FU246" s="567"/>
      <c r="FV246" s="567"/>
      <c r="FW246" s="567"/>
      <c r="FX246" s="567"/>
      <c r="FY246" s="567"/>
      <c r="FZ246" s="567"/>
      <c r="GA246" s="567"/>
      <c r="GB246" s="567"/>
      <c r="GC246" s="567"/>
      <c r="GD246" s="567"/>
      <c r="GE246" s="567"/>
      <c r="GF246" s="567"/>
      <c r="GG246" s="567"/>
      <c r="GH246" s="567"/>
      <c r="GI246" s="567"/>
      <c r="GJ246" s="567"/>
      <c r="GK246" s="567"/>
      <c r="GL246" s="567"/>
      <c r="GM246" s="567"/>
      <c r="GN246" s="567"/>
      <c r="GO246" s="567"/>
      <c r="GP246" s="567"/>
      <c r="GQ246" s="567"/>
      <c r="GR246" s="567"/>
      <c r="GS246" s="567"/>
      <c r="GT246" s="567"/>
      <c r="GU246" s="567"/>
      <c r="GV246" s="567"/>
      <c r="GW246" s="567"/>
      <c r="GX246" s="567"/>
      <c r="GY246" s="567"/>
      <c r="GZ246" s="567"/>
      <c r="HA246" s="567"/>
      <c r="HB246" s="567"/>
      <c r="HC246" s="567"/>
      <c r="HD246" s="567"/>
      <c r="HE246" s="567"/>
      <c r="HF246" s="567"/>
      <c r="HG246" s="567"/>
      <c r="HH246" s="567"/>
      <c r="HI246" s="567"/>
      <c r="HJ246" s="567"/>
      <c r="HK246" s="567"/>
      <c r="HL246" s="567"/>
      <c r="HM246" s="567"/>
      <c r="HN246" s="567"/>
      <c r="HO246" s="567"/>
      <c r="HP246" s="567"/>
      <c r="HQ246" s="567"/>
      <c r="HR246" s="567"/>
      <c r="HS246" s="567"/>
      <c r="HT246" s="574"/>
    </row>
    <row r="247" spans="1:228" s="575" customFormat="1" ht="32.450000000000003" customHeight="1">
      <c r="A247" s="590" t="s">
        <v>714</v>
      </c>
      <c r="B247" s="623" t="s">
        <v>1522</v>
      </c>
      <c r="C247" s="627" t="s">
        <v>1053</v>
      </c>
      <c r="D247" s="636" t="s">
        <v>740</v>
      </c>
      <c r="E247" s="637"/>
      <c r="F247" s="627"/>
      <c r="G247" s="627"/>
      <c r="H247" s="635"/>
      <c r="I247" s="635"/>
      <c r="J247" s="622"/>
      <c r="K247" s="626"/>
      <c r="L247" s="626"/>
      <c r="M247" s="622"/>
      <c r="N247" s="622"/>
      <c r="O247" s="622"/>
      <c r="P247" s="622"/>
      <c r="Q247" s="669"/>
      <c r="R247" s="567"/>
      <c r="S247" s="567"/>
      <c r="T247" s="567"/>
      <c r="U247" s="567"/>
      <c r="V247" s="567"/>
      <c r="W247" s="567"/>
      <c r="X247" s="567"/>
      <c r="Y247" s="567"/>
      <c r="Z247" s="567"/>
      <c r="AA247" s="567"/>
      <c r="AB247" s="567"/>
      <c r="AC247" s="567"/>
      <c r="AD247" s="567"/>
      <c r="AE247" s="567"/>
      <c r="AF247" s="567"/>
      <c r="AG247" s="567"/>
      <c r="AH247" s="567"/>
      <c r="AI247" s="567"/>
      <c r="AJ247" s="567"/>
      <c r="AK247" s="567"/>
      <c r="AL247" s="567"/>
      <c r="AM247" s="567"/>
      <c r="AN247" s="567"/>
      <c r="AO247" s="567"/>
      <c r="AP247" s="567"/>
      <c r="AQ247" s="567"/>
      <c r="AR247" s="567"/>
      <c r="AS247" s="567"/>
      <c r="AT247" s="567"/>
      <c r="AU247" s="567"/>
      <c r="AV247" s="567"/>
      <c r="AW247" s="567"/>
      <c r="AX247" s="567"/>
      <c r="AY247" s="567"/>
      <c r="AZ247" s="567"/>
      <c r="BA247" s="567"/>
      <c r="BB247" s="567"/>
      <c r="BC247" s="567"/>
      <c r="BD247" s="567"/>
      <c r="BE247" s="567"/>
      <c r="BF247" s="567"/>
      <c r="BG247" s="567"/>
      <c r="BH247" s="567"/>
      <c r="BI247" s="567"/>
      <c r="BJ247" s="567"/>
      <c r="BK247" s="567"/>
      <c r="BL247" s="567"/>
      <c r="BM247" s="567"/>
      <c r="BN247" s="567"/>
      <c r="BO247" s="567"/>
      <c r="BP247" s="567"/>
      <c r="BQ247" s="567"/>
      <c r="BR247" s="567"/>
      <c r="BS247" s="567"/>
      <c r="BT247" s="567"/>
      <c r="BU247" s="567"/>
      <c r="BV247" s="567"/>
      <c r="BW247" s="567"/>
      <c r="BX247" s="567"/>
      <c r="BY247" s="567"/>
      <c r="BZ247" s="567"/>
      <c r="CA247" s="567"/>
      <c r="CB247" s="567"/>
      <c r="CC247" s="567"/>
      <c r="CD247" s="567"/>
      <c r="CE247" s="567"/>
      <c r="CF247" s="567"/>
      <c r="CG247" s="567"/>
      <c r="CH247" s="567"/>
      <c r="CI247" s="567"/>
      <c r="CJ247" s="567"/>
      <c r="CK247" s="567"/>
      <c r="CL247" s="567"/>
      <c r="CM247" s="567"/>
      <c r="CN247" s="567"/>
      <c r="CO247" s="567"/>
      <c r="CP247" s="567"/>
      <c r="CQ247" s="567"/>
      <c r="CR247" s="567"/>
      <c r="CS247" s="567"/>
      <c r="CT247" s="567"/>
      <c r="CU247" s="567"/>
      <c r="CV247" s="567"/>
      <c r="CW247" s="567"/>
      <c r="CX247" s="567"/>
      <c r="CY247" s="567"/>
      <c r="CZ247" s="567"/>
      <c r="DA247" s="567"/>
      <c r="DB247" s="567"/>
      <c r="DC247" s="567"/>
      <c r="DD247" s="567"/>
      <c r="DE247" s="567"/>
      <c r="DF247" s="567"/>
      <c r="DG247" s="567"/>
      <c r="DH247" s="567"/>
      <c r="DI247" s="567"/>
      <c r="DJ247" s="567"/>
      <c r="DK247" s="567"/>
      <c r="DL247" s="567"/>
      <c r="DM247" s="567"/>
      <c r="DN247" s="567"/>
      <c r="DO247" s="567"/>
      <c r="DP247" s="567"/>
      <c r="DQ247" s="567"/>
      <c r="DR247" s="567"/>
      <c r="DS247" s="567"/>
      <c r="DT247" s="567"/>
      <c r="DU247" s="567"/>
      <c r="DV247" s="567"/>
      <c r="DW247" s="567"/>
      <c r="DX247" s="567"/>
      <c r="DY247" s="567"/>
      <c r="DZ247" s="567"/>
      <c r="EA247" s="567"/>
      <c r="EB247" s="567"/>
      <c r="EC247" s="567"/>
      <c r="ED247" s="567"/>
      <c r="EE247" s="567"/>
      <c r="EF247" s="567"/>
      <c r="EG247" s="567"/>
      <c r="EH247" s="567"/>
      <c r="EI247" s="567"/>
      <c r="EJ247" s="567"/>
      <c r="EK247" s="567"/>
      <c r="EL247" s="567"/>
      <c r="EM247" s="567"/>
      <c r="EN247" s="567"/>
      <c r="EO247" s="567"/>
      <c r="EP247" s="567"/>
      <c r="EQ247" s="567"/>
      <c r="ER247" s="567"/>
      <c r="ES247" s="567"/>
      <c r="ET247" s="567"/>
      <c r="EU247" s="567"/>
      <c r="EV247" s="567"/>
      <c r="EW247" s="567"/>
      <c r="EX247" s="567"/>
      <c r="EY247" s="567"/>
      <c r="EZ247" s="567"/>
      <c r="FA247" s="567"/>
      <c r="FB247" s="567"/>
      <c r="FC247" s="567"/>
      <c r="FD247" s="567"/>
      <c r="FE247" s="567"/>
      <c r="FF247" s="567"/>
      <c r="FG247" s="567"/>
      <c r="FH247" s="567"/>
      <c r="FI247" s="567"/>
      <c r="FJ247" s="567"/>
      <c r="FK247" s="567"/>
      <c r="FL247" s="567"/>
      <c r="FM247" s="567"/>
      <c r="FN247" s="567"/>
      <c r="FO247" s="567"/>
      <c r="FP247" s="567"/>
      <c r="FQ247" s="567"/>
      <c r="FR247" s="567"/>
      <c r="FS247" s="567"/>
      <c r="FT247" s="567"/>
      <c r="FU247" s="567"/>
      <c r="FV247" s="567"/>
      <c r="FW247" s="567"/>
      <c r="FX247" s="567"/>
      <c r="FY247" s="567"/>
      <c r="FZ247" s="567"/>
      <c r="GA247" s="567"/>
      <c r="GB247" s="567"/>
      <c r="GC247" s="567"/>
      <c r="GD247" s="567"/>
      <c r="GE247" s="567"/>
      <c r="GF247" s="567"/>
      <c r="GG247" s="567"/>
      <c r="GH247" s="567"/>
      <c r="GI247" s="567"/>
      <c r="GJ247" s="567"/>
      <c r="GK247" s="567"/>
      <c r="GL247" s="567"/>
      <c r="GM247" s="567"/>
      <c r="GN247" s="567"/>
      <c r="GO247" s="567"/>
      <c r="GP247" s="567"/>
      <c r="GQ247" s="567"/>
      <c r="GR247" s="567"/>
      <c r="GS247" s="567"/>
      <c r="GT247" s="567"/>
      <c r="GU247" s="567"/>
      <c r="GV247" s="567"/>
      <c r="GW247" s="567"/>
      <c r="GX247" s="567"/>
      <c r="GY247" s="567"/>
      <c r="GZ247" s="567"/>
      <c r="HA247" s="567"/>
      <c r="HB247" s="567"/>
      <c r="HC247" s="567"/>
      <c r="HD247" s="567"/>
      <c r="HE247" s="567"/>
      <c r="HF247" s="567"/>
      <c r="HG247" s="567"/>
      <c r="HH247" s="567"/>
      <c r="HI247" s="567"/>
      <c r="HJ247" s="567"/>
      <c r="HK247" s="567"/>
      <c r="HL247" s="567"/>
      <c r="HM247" s="567"/>
      <c r="HN247" s="567"/>
      <c r="HO247" s="567"/>
      <c r="HP247" s="567"/>
      <c r="HQ247" s="567"/>
      <c r="HR247" s="567"/>
      <c r="HS247" s="567"/>
      <c r="HT247" s="574"/>
    </row>
    <row r="248" spans="1:228" s="575" customFormat="1" ht="32.450000000000003" customHeight="1">
      <c r="A248" s="590" t="s">
        <v>715</v>
      </c>
      <c r="B248" s="623" t="s">
        <v>1523</v>
      </c>
      <c r="C248" s="627" t="s">
        <v>1053</v>
      </c>
      <c r="D248" s="636" t="s">
        <v>741</v>
      </c>
      <c r="E248" s="637"/>
      <c r="F248" s="627"/>
      <c r="G248" s="627"/>
      <c r="H248" s="635"/>
      <c r="I248" s="635"/>
      <c r="J248" s="622"/>
      <c r="K248" s="626"/>
      <c r="L248" s="626"/>
      <c r="M248" s="622"/>
      <c r="N248" s="622"/>
      <c r="O248" s="622"/>
      <c r="P248" s="622"/>
      <c r="Q248" s="669"/>
      <c r="R248" s="567"/>
      <c r="S248" s="567"/>
      <c r="T248" s="567"/>
      <c r="U248" s="567"/>
      <c r="V248" s="567"/>
      <c r="W248" s="567"/>
      <c r="X248" s="567"/>
      <c r="Y248" s="567"/>
      <c r="Z248" s="567"/>
      <c r="AA248" s="567"/>
      <c r="AB248" s="567"/>
      <c r="AC248" s="567"/>
      <c r="AD248" s="567"/>
      <c r="AE248" s="567"/>
      <c r="AF248" s="567"/>
      <c r="AG248" s="567"/>
      <c r="AH248" s="567"/>
      <c r="AI248" s="567"/>
      <c r="AJ248" s="567"/>
      <c r="AK248" s="567"/>
      <c r="AL248" s="567"/>
      <c r="AM248" s="567"/>
      <c r="AN248" s="567"/>
      <c r="AO248" s="567"/>
      <c r="AP248" s="567"/>
      <c r="AQ248" s="567"/>
      <c r="AR248" s="567"/>
      <c r="AS248" s="567"/>
      <c r="AT248" s="567"/>
      <c r="AU248" s="567"/>
      <c r="AV248" s="567"/>
      <c r="AW248" s="567"/>
      <c r="AX248" s="567"/>
      <c r="AY248" s="567"/>
      <c r="AZ248" s="567"/>
      <c r="BA248" s="567"/>
      <c r="BB248" s="567"/>
      <c r="BC248" s="567"/>
      <c r="BD248" s="567"/>
      <c r="BE248" s="567"/>
      <c r="BF248" s="567"/>
      <c r="BG248" s="567"/>
      <c r="BH248" s="567"/>
      <c r="BI248" s="567"/>
      <c r="BJ248" s="567"/>
      <c r="BK248" s="567"/>
      <c r="BL248" s="567"/>
      <c r="BM248" s="567"/>
      <c r="BN248" s="567"/>
      <c r="BO248" s="567"/>
      <c r="BP248" s="567"/>
      <c r="BQ248" s="567"/>
      <c r="BR248" s="567"/>
      <c r="BS248" s="567"/>
      <c r="BT248" s="567"/>
      <c r="BU248" s="567"/>
      <c r="BV248" s="567"/>
      <c r="BW248" s="567"/>
      <c r="BX248" s="567"/>
      <c r="BY248" s="567"/>
      <c r="BZ248" s="567"/>
      <c r="CA248" s="567"/>
      <c r="CB248" s="567"/>
      <c r="CC248" s="567"/>
      <c r="CD248" s="567"/>
      <c r="CE248" s="567"/>
      <c r="CF248" s="567"/>
      <c r="CG248" s="567"/>
      <c r="CH248" s="567"/>
      <c r="CI248" s="567"/>
      <c r="CJ248" s="567"/>
      <c r="CK248" s="567"/>
      <c r="CL248" s="567"/>
      <c r="CM248" s="567"/>
      <c r="CN248" s="567"/>
      <c r="CO248" s="567"/>
      <c r="CP248" s="567"/>
      <c r="CQ248" s="567"/>
      <c r="CR248" s="567"/>
      <c r="CS248" s="567"/>
      <c r="CT248" s="567"/>
      <c r="CU248" s="567"/>
      <c r="CV248" s="567"/>
      <c r="CW248" s="567"/>
      <c r="CX248" s="567"/>
      <c r="CY248" s="567"/>
      <c r="CZ248" s="567"/>
      <c r="DA248" s="567"/>
      <c r="DB248" s="567"/>
      <c r="DC248" s="567"/>
      <c r="DD248" s="567"/>
      <c r="DE248" s="567"/>
      <c r="DF248" s="567"/>
      <c r="DG248" s="567"/>
      <c r="DH248" s="567"/>
      <c r="DI248" s="567"/>
      <c r="DJ248" s="567"/>
      <c r="DK248" s="567"/>
      <c r="DL248" s="567"/>
      <c r="DM248" s="567"/>
      <c r="DN248" s="567"/>
      <c r="DO248" s="567"/>
      <c r="DP248" s="567"/>
      <c r="DQ248" s="567"/>
      <c r="DR248" s="567"/>
      <c r="DS248" s="567"/>
      <c r="DT248" s="567"/>
      <c r="DU248" s="567"/>
      <c r="DV248" s="567"/>
      <c r="DW248" s="567"/>
      <c r="DX248" s="567"/>
      <c r="DY248" s="567"/>
      <c r="DZ248" s="567"/>
      <c r="EA248" s="567"/>
      <c r="EB248" s="567"/>
      <c r="EC248" s="567"/>
      <c r="ED248" s="567"/>
      <c r="EE248" s="567"/>
      <c r="EF248" s="567"/>
      <c r="EG248" s="567"/>
      <c r="EH248" s="567"/>
      <c r="EI248" s="567"/>
      <c r="EJ248" s="567"/>
      <c r="EK248" s="567"/>
      <c r="EL248" s="567"/>
      <c r="EM248" s="567"/>
      <c r="EN248" s="567"/>
      <c r="EO248" s="567"/>
      <c r="EP248" s="567"/>
      <c r="EQ248" s="567"/>
      <c r="ER248" s="567"/>
      <c r="ES248" s="567"/>
      <c r="ET248" s="567"/>
      <c r="EU248" s="567"/>
      <c r="EV248" s="567"/>
      <c r="EW248" s="567"/>
      <c r="EX248" s="567"/>
      <c r="EY248" s="567"/>
      <c r="EZ248" s="567"/>
      <c r="FA248" s="567"/>
      <c r="FB248" s="567"/>
      <c r="FC248" s="567"/>
      <c r="FD248" s="567"/>
      <c r="FE248" s="567"/>
      <c r="FF248" s="567"/>
      <c r="FG248" s="567"/>
      <c r="FH248" s="567"/>
      <c r="FI248" s="567"/>
      <c r="FJ248" s="567"/>
      <c r="FK248" s="567"/>
      <c r="FL248" s="567"/>
      <c r="FM248" s="567"/>
      <c r="FN248" s="567"/>
      <c r="FO248" s="567"/>
      <c r="FP248" s="567"/>
      <c r="FQ248" s="567"/>
      <c r="FR248" s="567"/>
      <c r="FS248" s="567"/>
      <c r="FT248" s="567"/>
      <c r="FU248" s="567"/>
      <c r="FV248" s="567"/>
      <c r="FW248" s="567"/>
      <c r="FX248" s="567"/>
      <c r="FY248" s="567"/>
      <c r="FZ248" s="567"/>
      <c r="GA248" s="567"/>
      <c r="GB248" s="567"/>
      <c r="GC248" s="567"/>
      <c r="GD248" s="567"/>
      <c r="GE248" s="567"/>
      <c r="GF248" s="567"/>
      <c r="GG248" s="567"/>
      <c r="GH248" s="567"/>
      <c r="GI248" s="567"/>
      <c r="GJ248" s="567"/>
      <c r="GK248" s="567"/>
      <c r="GL248" s="567"/>
      <c r="GM248" s="567"/>
      <c r="GN248" s="567"/>
      <c r="GO248" s="567"/>
      <c r="GP248" s="567"/>
      <c r="GQ248" s="567"/>
      <c r="GR248" s="567"/>
      <c r="GS248" s="567"/>
      <c r="GT248" s="567"/>
      <c r="GU248" s="567"/>
      <c r="GV248" s="567"/>
      <c r="GW248" s="567"/>
      <c r="GX248" s="567"/>
      <c r="GY248" s="567"/>
      <c r="GZ248" s="567"/>
      <c r="HA248" s="567"/>
      <c r="HB248" s="567"/>
      <c r="HC248" s="567"/>
      <c r="HD248" s="567"/>
      <c r="HE248" s="567"/>
      <c r="HF248" s="567"/>
      <c r="HG248" s="567"/>
      <c r="HH248" s="567"/>
      <c r="HI248" s="567"/>
      <c r="HJ248" s="567"/>
      <c r="HK248" s="567"/>
      <c r="HL248" s="567"/>
      <c r="HM248" s="567"/>
      <c r="HN248" s="567"/>
      <c r="HO248" s="567"/>
      <c r="HP248" s="567"/>
      <c r="HQ248" s="567"/>
      <c r="HR248" s="567"/>
      <c r="HS248" s="567"/>
      <c r="HT248" s="574"/>
    </row>
    <row r="249" spans="1:228" s="568" customFormat="1" ht="170.25" customHeight="1">
      <c r="A249" s="589">
        <v>2</v>
      </c>
      <c r="B249" s="623">
        <v>188</v>
      </c>
      <c r="C249" s="627" t="s">
        <v>1053</v>
      </c>
      <c r="D249" s="636" t="s">
        <v>383</v>
      </c>
      <c r="E249" s="637" t="s">
        <v>744</v>
      </c>
      <c r="F249" s="646">
        <v>14000</v>
      </c>
      <c r="G249" s="627" t="s">
        <v>178</v>
      </c>
      <c r="H249" s="635">
        <v>70070</v>
      </c>
      <c r="I249" s="635">
        <v>70070</v>
      </c>
      <c r="J249" s="622" t="s">
        <v>16</v>
      </c>
      <c r="K249" s="626">
        <v>46112</v>
      </c>
      <c r="L249" s="626">
        <v>46234</v>
      </c>
      <c r="M249" s="622"/>
      <c r="N249" s="622"/>
      <c r="O249" s="622"/>
      <c r="P249" s="622" t="s">
        <v>1302</v>
      </c>
      <c r="Q249" s="669" t="s">
        <v>1322</v>
      </c>
    </row>
    <row r="250" spans="1:228" s="569" customFormat="1" ht="138.6" customHeight="1">
      <c r="A250" s="589">
        <v>3</v>
      </c>
      <c r="B250" s="623">
        <v>189</v>
      </c>
      <c r="C250" s="627" t="s">
        <v>1053</v>
      </c>
      <c r="D250" s="636" t="s">
        <v>384</v>
      </c>
      <c r="E250" s="637" t="s">
        <v>1385</v>
      </c>
      <c r="F250" s="627">
        <v>52</v>
      </c>
      <c r="G250" s="627" t="s">
        <v>178</v>
      </c>
      <c r="H250" s="635">
        <v>210000</v>
      </c>
      <c r="I250" s="635">
        <v>210000</v>
      </c>
      <c r="J250" s="622" t="s">
        <v>16</v>
      </c>
      <c r="K250" s="626">
        <v>46112</v>
      </c>
      <c r="L250" s="626">
        <v>46234</v>
      </c>
      <c r="M250" s="622"/>
      <c r="N250" s="622"/>
      <c r="O250" s="622"/>
      <c r="P250" s="622" t="s">
        <v>1302</v>
      </c>
      <c r="Q250" s="669" t="s">
        <v>1308</v>
      </c>
      <c r="R250" s="568"/>
      <c r="S250" s="568"/>
      <c r="T250" s="568"/>
      <c r="U250" s="568"/>
      <c r="V250" s="568"/>
      <c r="W250" s="568"/>
      <c r="X250" s="568"/>
      <c r="Y250" s="568"/>
      <c r="Z250" s="568"/>
      <c r="AA250" s="568"/>
      <c r="AB250" s="568"/>
      <c r="AC250" s="568"/>
      <c r="AD250" s="568"/>
      <c r="AE250" s="568"/>
      <c r="AF250" s="568"/>
      <c r="AG250" s="568"/>
      <c r="AH250" s="568"/>
      <c r="AI250" s="568"/>
      <c r="AJ250" s="568"/>
      <c r="AK250" s="568"/>
      <c r="AL250" s="568"/>
      <c r="AM250" s="568"/>
      <c r="AN250" s="568"/>
      <c r="AO250" s="568"/>
      <c r="AP250" s="568"/>
      <c r="AQ250" s="568"/>
      <c r="AR250" s="568"/>
      <c r="AS250" s="568"/>
      <c r="AT250" s="568"/>
      <c r="AU250" s="568"/>
      <c r="AV250" s="568"/>
      <c r="AW250" s="568"/>
      <c r="AX250" s="568"/>
      <c r="AY250" s="568"/>
      <c r="AZ250" s="568"/>
      <c r="BA250" s="568"/>
      <c r="BB250" s="568"/>
      <c r="BC250" s="568"/>
      <c r="BD250" s="568"/>
      <c r="BE250" s="568"/>
      <c r="BF250" s="568"/>
      <c r="BG250" s="568"/>
      <c r="BH250" s="568"/>
      <c r="BI250" s="568"/>
      <c r="BJ250" s="568"/>
      <c r="BK250" s="568"/>
      <c r="BL250" s="568"/>
      <c r="BM250" s="568"/>
      <c r="BN250" s="568"/>
      <c r="BO250" s="568"/>
      <c r="BP250" s="568"/>
      <c r="BQ250" s="568"/>
      <c r="BR250" s="568"/>
      <c r="BS250" s="568"/>
      <c r="BT250" s="568"/>
      <c r="BU250" s="568"/>
      <c r="BV250" s="568"/>
      <c r="BW250" s="568"/>
      <c r="BX250" s="568"/>
      <c r="BY250" s="568"/>
      <c r="BZ250" s="568"/>
      <c r="CA250" s="568"/>
      <c r="CB250" s="568"/>
      <c r="CC250" s="568"/>
      <c r="CD250" s="568"/>
      <c r="CE250" s="568"/>
      <c r="CF250" s="568"/>
      <c r="CG250" s="568"/>
      <c r="CH250" s="568"/>
      <c r="CI250" s="568"/>
      <c r="CJ250" s="568"/>
      <c r="CK250" s="568"/>
      <c r="CL250" s="568"/>
      <c r="CM250" s="568"/>
      <c r="CN250" s="568"/>
      <c r="CO250" s="568"/>
      <c r="CP250" s="568"/>
      <c r="CQ250" s="568"/>
      <c r="CR250" s="568"/>
      <c r="CS250" s="568"/>
      <c r="CT250" s="568"/>
      <c r="CU250" s="568"/>
      <c r="CV250" s="568"/>
      <c r="CW250" s="568"/>
      <c r="CX250" s="568"/>
      <c r="CY250" s="568"/>
      <c r="CZ250" s="568"/>
      <c r="DA250" s="568"/>
      <c r="DB250" s="568"/>
      <c r="DC250" s="568"/>
      <c r="DD250" s="568"/>
      <c r="DE250" s="568"/>
      <c r="DF250" s="568"/>
      <c r="DG250" s="568"/>
      <c r="DH250" s="568"/>
      <c r="DI250" s="568"/>
      <c r="DJ250" s="568"/>
      <c r="DK250" s="568"/>
      <c r="DL250" s="568"/>
      <c r="DM250" s="568"/>
      <c r="DN250" s="568"/>
      <c r="DO250" s="568"/>
      <c r="DP250" s="568"/>
      <c r="DQ250" s="568"/>
      <c r="DR250" s="568"/>
      <c r="DS250" s="568"/>
      <c r="DT250" s="568"/>
      <c r="DU250" s="568"/>
      <c r="DV250" s="568"/>
      <c r="DW250" s="568"/>
      <c r="DX250" s="568"/>
      <c r="DY250" s="568"/>
      <c r="DZ250" s="568"/>
      <c r="EA250" s="568"/>
      <c r="EB250" s="568"/>
      <c r="EC250" s="568"/>
      <c r="ED250" s="568"/>
      <c r="EE250" s="568"/>
      <c r="EF250" s="568"/>
      <c r="EG250" s="568"/>
      <c r="EH250" s="568"/>
      <c r="EI250" s="568"/>
      <c r="EJ250" s="568"/>
      <c r="EK250" s="568"/>
      <c r="EL250" s="568"/>
      <c r="EM250" s="568"/>
      <c r="EN250" s="568"/>
      <c r="EO250" s="568"/>
      <c r="EP250" s="568"/>
      <c r="EQ250" s="568"/>
      <c r="ER250" s="568"/>
      <c r="ES250" s="568"/>
      <c r="ET250" s="568"/>
      <c r="EU250" s="568"/>
      <c r="EV250" s="568"/>
      <c r="EW250" s="568"/>
      <c r="EX250" s="568"/>
      <c r="EY250" s="568"/>
      <c r="EZ250" s="568"/>
      <c r="FA250" s="568"/>
      <c r="FB250" s="568"/>
      <c r="FC250" s="568"/>
      <c r="FD250" s="568"/>
      <c r="FE250" s="568"/>
      <c r="FF250" s="568"/>
      <c r="FG250" s="568"/>
      <c r="FH250" s="568"/>
      <c r="FI250" s="568"/>
      <c r="FJ250" s="568"/>
      <c r="FK250" s="568"/>
      <c r="FL250" s="568"/>
      <c r="FM250" s="568"/>
      <c r="FN250" s="568"/>
      <c r="FO250" s="568"/>
      <c r="FP250" s="568"/>
      <c r="FQ250" s="568"/>
      <c r="FR250" s="568"/>
      <c r="FS250" s="568"/>
      <c r="FT250" s="568"/>
      <c r="FU250" s="568"/>
      <c r="FV250" s="568"/>
      <c r="FW250" s="568"/>
      <c r="FX250" s="568"/>
      <c r="FY250" s="568"/>
      <c r="FZ250" s="568"/>
      <c r="GA250" s="568"/>
      <c r="GB250" s="568"/>
      <c r="GC250" s="568"/>
      <c r="GD250" s="568"/>
      <c r="GE250" s="568"/>
      <c r="GF250" s="568"/>
      <c r="GG250" s="568"/>
      <c r="GH250" s="568"/>
      <c r="GI250" s="568"/>
      <c r="GJ250" s="568"/>
      <c r="GK250" s="568"/>
      <c r="GL250" s="568"/>
      <c r="GM250" s="568"/>
      <c r="GN250" s="568"/>
      <c r="GO250" s="568"/>
      <c r="GP250" s="568"/>
      <c r="GQ250" s="568"/>
      <c r="GR250" s="568"/>
      <c r="GS250" s="568"/>
      <c r="GT250" s="568"/>
      <c r="GU250" s="568"/>
      <c r="GV250" s="568"/>
      <c r="GW250" s="568"/>
      <c r="GX250" s="568"/>
      <c r="GY250" s="568"/>
      <c r="GZ250" s="568"/>
      <c r="HA250" s="568"/>
      <c r="HB250" s="568"/>
      <c r="HC250" s="568"/>
      <c r="HD250" s="568"/>
      <c r="HE250" s="568"/>
      <c r="HF250" s="568"/>
      <c r="HG250" s="568"/>
      <c r="HH250" s="568"/>
      <c r="HI250" s="568"/>
      <c r="HJ250" s="568"/>
      <c r="HK250" s="568"/>
      <c r="HL250" s="568"/>
      <c r="HM250" s="568"/>
      <c r="HN250" s="568"/>
      <c r="HO250" s="568"/>
      <c r="HP250" s="568"/>
      <c r="HQ250" s="568"/>
      <c r="HR250" s="568"/>
      <c r="HS250" s="568"/>
      <c r="HT250" s="568"/>
    </row>
    <row r="251" spans="1:228" ht="157.15" customHeight="1">
      <c r="A251" s="590">
        <v>4</v>
      </c>
      <c r="B251" s="623">
        <v>190</v>
      </c>
      <c r="C251" s="627" t="s">
        <v>1053</v>
      </c>
      <c r="D251" s="636" t="s">
        <v>440</v>
      </c>
      <c r="E251" s="637" t="s">
        <v>1287</v>
      </c>
      <c r="F251" s="627">
        <v>62</v>
      </c>
      <c r="G251" s="627" t="s">
        <v>178</v>
      </c>
      <c r="H251" s="635">
        <v>110000</v>
      </c>
      <c r="I251" s="635">
        <v>110000</v>
      </c>
      <c r="J251" s="622" t="s">
        <v>16</v>
      </c>
      <c r="K251" s="626">
        <v>45961</v>
      </c>
      <c r="L251" s="626">
        <v>46053</v>
      </c>
      <c r="M251" s="622"/>
      <c r="N251" s="622"/>
      <c r="O251" s="622"/>
      <c r="P251" s="622" t="s">
        <v>1302</v>
      </c>
      <c r="Q251" s="669" t="s">
        <v>1308</v>
      </c>
    </row>
    <row r="252" spans="1:228" s="569" customFormat="1" ht="274.14999999999998" customHeight="1">
      <c r="A252" s="589">
        <v>5</v>
      </c>
      <c r="B252" s="623">
        <v>191</v>
      </c>
      <c r="C252" s="627" t="s">
        <v>1053</v>
      </c>
      <c r="D252" s="636" t="s">
        <v>1242</v>
      </c>
      <c r="E252" s="637" t="s">
        <v>347</v>
      </c>
      <c r="F252" s="627">
        <v>1</v>
      </c>
      <c r="G252" s="627" t="s">
        <v>745</v>
      </c>
      <c r="H252" s="635">
        <v>70000</v>
      </c>
      <c r="I252" s="635">
        <v>70000</v>
      </c>
      <c r="J252" s="622" t="s">
        <v>11</v>
      </c>
      <c r="K252" s="626">
        <v>46142</v>
      </c>
      <c r="L252" s="626">
        <v>46203</v>
      </c>
      <c r="M252" s="622"/>
      <c r="N252" s="622"/>
      <c r="O252" s="622"/>
      <c r="P252" s="622" t="s">
        <v>1302</v>
      </c>
      <c r="Q252" s="669" t="s">
        <v>1308</v>
      </c>
      <c r="R252" s="568"/>
      <c r="S252" s="568"/>
      <c r="T252" s="568"/>
      <c r="U252" s="568"/>
      <c r="V252" s="568"/>
      <c r="W252" s="568"/>
      <c r="X252" s="568"/>
      <c r="Y252" s="568"/>
      <c r="Z252" s="568"/>
      <c r="AA252" s="568"/>
      <c r="AB252" s="568"/>
      <c r="AC252" s="568"/>
      <c r="AD252" s="568"/>
      <c r="AE252" s="568"/>
      <c r="AF252" s="568"/>
      <c r="AG252" s="568"/>
      <c r="AH252" s="568"/>
      <c r="AI252" s="568"/>
      <c r="AJ252" s="568"/>
      <c r="AK252" s="568"/>
      <c r="AL252" s="568"/>
      <c r="AM252" s="568"/>
      <c r="AN252" s="568"/>
      <c r="AO252" s="568"/>
      <c r="AP252" s="568"/>
      <c r="AQ252" s="568"/>
      <c r="AR252" s="568"/>
      <c r="AS252" s="568"/>
      <c r="AT252" s="568"/>
      <c r="AU252" s="568"/>
      <c r="AV252" s="568"/>
      <c r="AW252" s="568"/>
      <c r="AX252" s="568"/>
      <c r="AY252" s="568"/>
      <c r="AZ252" s="568"/>
      <c r="BA252" s="568"/>
      <c r="BB252" s="568"/>
      <c r="BC252" s="568"/>
      <c r="BD252" s="568"/>
      <c r="BE252" s="568"/>
      <c r="BF252" s="568"/>
      <c r="BG252" s="568"/>
      <c r="BH252" s="568"/>
      <c r="BI252" s="568"/>
      <c r="BJ252" s="568"/>
      <c r="BK252" s="568"/>
      <c r="BL252" s="568"/>
      <c r="BM252" s="568"/>
      <c r="BN252" s="568"/>
      <c r="BO252" s="568"/>
      <c r="BP252" s="568"/>
      <c r="BQ252" s="568"/>
      <c r="BR252" s="568"/>
      <c r="BS252" s="568"/>
      <c r="BT252" s="568"/>
      <c r="BU252" s="568"/>
      <c r="BV252" s="568"/>
      <c r="BW252" s="568"/>
      <c r="BX252" s="568"/>
      <c r="BY252" s="568"/>
      <c r="BZ252" s="568"/>
      <c r="CA252" s="568"/>
      <c r="CB252" s="568"/>
      <c r="CC252" s="568"/>
      <c r="CD252" s="568"/>
      <c r="CE252" s="568"/>
      <c r="CF252" s="568"/>
      <c r="CG252" s="568"/>
      <c r="CH252" s="568"/>
      <c r="CI252" s="568"/>
      <c r="CJ252" s="568"/>
      <c r="CK252" s="568"/>
      <c r="CL252" s="568"/>
      <c r="CM252" s="568"/>
      <c r="CN252" s="568"/>
      <c r="CO252" s="568"/>
      <c r="CP252" s="568"/>
      <c r="CQ252" s="568"/>
      <c r="CR252" s="568"/>
      <c r="CS252" s="568"/>
      <c r="CT252" s="568"/>
      <c r="CU252" s="568"/>
      <c r="CV252" s="568"/>
      <c r="CW252" s="568"/>
      <c r="CX252" s="568"/>
      <c r="CY252" s="568"/>
      <c r="CZ252" s="568"/>
      <c r="DA252" s="568"/>
      <c r="DB252" s="568"/>
      <c r="DC252" s="568"/>
      <c r="DD252" s="568"/>
      <c r="DE252" s="568"/>
      <c r="DF252" s="568"/>
      <c r="DG252" s="568"/>
      <c r="DH252" s="568"/>
      <c r="DI252" s="568"/>
      <c r="DJ252" s="568"/>
      <c r="DK252" s="568"/>
      <c r="DL252" s="568"/>
      <c r="DM252" s="568"/>
      <c r="DN252" s="568"/>
      <c r="DO252" s="568"/>
      <c r="DP252" s="568"/>
      <c r="DQ252" s="568"/>
      <c r="DR252" s="568"/>
      <c r="DS252" s="568"/>
      <c r="DT252" s="568"/>
      <c r="DU252" s="568"/>
      <c r="DV252" s="568"/>
      <c r="DW252" s="568"/>
      <c r="DX252" s="568"/>
      <c r="DY252" s="568"/>
      <c r="DZ252" s="568"/>
      <c r="EA252" s="568"/>
      <c r="EB252" s="568"/>
      <c r="EC252" s="568"/>
      <c r="ED252" s="568"/>
      <c r="EE252" s="568"/>
      <c r="EF252" s="568"/>
      <c r="EG252" s="568"/>
      <c r="EH252" s="568"/>
      <c r="EI252" s="568"/>
      <c r="EJ252" s="568"/>
      <c r="EK252" s="568"/>
      <c r="EL252" s="568"/>
      <c r="EM252" s="568"/>
      <c r="EN252" s="568"/>
      <c r="EO252" s="568"/>
      <c r="EP252" s="568"/>
      <c r="EQ252" s="568"/>
      <c r="ER252" s="568"/>
      <c r="ES252" s="568"/>
      <c r="ET252" s="568"/>
      <c r="EU252" s="568"/>
      <c r="EV252" s="568"/>
      <c r="EW252" s="568"/>
      <c r="EX252" s="568"/>
      <c r="EY252" s="568"/>
      <c r="EZ252" s="568"/>
      <c r="FA252" s="568"/>
      <c r="FB252" s="568"/>
      <c r="FC252" s="568"/>
      <c r="FD252" s="568"/>
      <c r="FE252" s="568"/>
      <c r="FF252" s="568"/>
      <c r="FG252" s="568"/>
      <c r="FH252" s="568"/>
      <c r="FI252" s="568"/>
      <c r="FJ252" s="568"/>
      <c r="FK252" s="568"/>
      <c r="FL252" s="568"/>
      <c r="FM252" s="568"/>
      <c r="FN252" s="568"/>
      <c r="FO252" s="568"/>
      <c r="FP252" s="568"/>
      <c r="FQ252" s="568"/>
      <c r="FR252" s="568"/>
      <c r="FS252" s="568"/>
      <c r="FT252" s="568"/>
      <c r="FU252" s="568"/>
      <c r="FV252" s="568"/>
      <c r="FW252" s="568"/>
      <c r="FX252" s="568"/>
      <c r="FY252" s="568"/>
      <c r="FZ252" s="568"/>
      <c r="GA252" s="568"/>
      <c r="GB252" s="568"/>
      <c r="GC252" s="568"/>
      <c r="GD252" s="568"/>
      <c r="GE252" s="568"/>
      <c r="GF252" s="568"/>
      <c r="GG252" s="568"/>
      <c r="GH252" s="568"/>
      <c r="GI252" s="568"/>
      <c r="GJ252" s="568"/>
      <c r="GK252" s="568"/>
      <c r="GL252" s="568"/>
      <c r="GM252" s="568"/>
      <c r="GN252" s="568"/>
      <c r="GO252" s="568"/>
      <c r="GP252" s="568"/>
      <c r="GQ252" s="568"/>
      <c r="GR252" s="568"/>
      <c r="GS252" s="568"/>
      <c r="GT252" s="568"/>
      <c r="GU252" s="568"/>
      <c r="GV252" s="568"/>
      <c r="GW252" s="568"/>
      <c r="GX252" s="568"/>
      <c r="GY252" s="568"/>
      <c r="GZ252" s="568"/>
      <c r="HA252" s="568"/>
      <c r="HB252" s="568"/>
      <c r="HC252" s="568"/>
      <c r="HD252" s="568"/>
      <c r="HE252" s="568"/>
      <c r="HF252" s="568"/>
      <c r="HG252" s="568"/>
      <c r="HH252" s="568"/>
      <c r="HI252" s="568"/>
      <c r="HJ252" s="568"/>
      <c r="HK252" s="568"/>
      <c r="HL252" s="568"/>
      <c r="HM252" s="568"/>
      <c r="HN252" s="568"/>
      <c r="HO252" s="568"/>
      <c r="HP252" s="568"/>
      <c r="HQ252" s="568"/>
      <c r="HR252" s="568"/>
      <c r="HS252" s="568"/>
      <c r="HT252" s="568"/>
    </row>
    <row r="253" spans="1:228" s="569" customFormat="1" ht="117" customHeight="1">
      <c r="A253" s="589">
        <v>6</v>
      </c>
      <c r="B253" s="623">
        <v>192</v>
      </c>
      <c r="C253" s="627" t="s">
        <v>1053</v>
      </c>
      <c r="D253" s="636" t="s">
        <v>441</v>
      </c>
      <c r="E253" s="637" t="s">
        <v>442</v>
      </c>
      <c r="F253" s="627">
        <v>7</v>
      </c>
      <c r="G253" s="627" t="s">
        <v>443</v>
      </c>
      <c r="H253" s="635">
        <v>300000</v>
      </c>
      <c r="I253" s="635">
        <v>300000</v>
      </c>
      <c r="J253" s="622" t="s">
        <v>16</v>
      </c>
      <c r="K253" s="626">
        <v>46053</v>
      </c>
      <c r="L253" s="626">
        <v>46234</v>
      </c>
      <c r="M253" s="622"/>
      <c r="N253" s="622"/>
      <c r="O253" s="622"/>
      <c r="P253" s="622" t="s">
        <v>1302</v>
      </c>
      <c r="Q253" s="669" t="s">
        <v>1308</v>
      </c>
      <c r="R253" s="568"/>
      <c r="S253" s="568"/>
      <c r="T253" s="568"/>
      <c r="U253" s="568"/>
      <c r="V253" s="568"/>
      <c r="W253" s="568"/>
      <c r="X253" s="568"/>
      <c r="Y253" s="568"/>
      <c r="Z253" s="568"/>
      <c r="AA253" s="568"/>
      <c r="AB253" s="568"/>
      <c r="AC253" s="568"/>
      <c r="AD253" s="568"/>
      <c r="AE253" s="568"/>
      <c r="AF253" s="568"/>
      <c r="AG253" s="568"/>
      <c r="AH253" s="568"/>
      <c r="AI253" s="568"/>
      <c r="AJ253" s="568"/>
      <c r="AK253" s="568"/>
      <c r="AL253" s="568"/>
      <c r="AM253" s="568"/>
      <c r="AN253" s="568"/>
      <c r="AO253" s="568"/>
      <c r="AP253" s="568"/>
      <c r="AQ253" s="568"/>
      <c r="AR253" s="568"/>
      <c r="AS253" s="568"/>
      <c r="AT253" s="568"/>
      <c r="AU253" s="568"/>
      <c r="AV253" s="568"/>
      <c r="AW253" s="568"/>
      <c r="AX253" s="568"/>
      <c r="AY253" s="568"/>
      <c r="AZ253" s="568"/>
      <c r="BA253" s="568"/>
      <c r="BB253" s="568"/>
      <c r="BC253" s="568"/>
      <c r="BD253" s="568"/>
      <c r="BE253" s="568"/>
      <c r="BF253" s="568"/>
      <c r="BG253" s="568"/>
      <c r="BH253" s="568"/>
      <c r="BI253" s="568"/>
      <c r="BJ253" s="568"/>
      <c r="BK253" s="568"/>
      <c r="BL253" s="568"/>
      <c r="BM253" s="568"/>
      <c r="BN253" s="568"/>
      <c r="BO253" s="568"/>
      <c r="BP253" s="568"/>
      <c r="BQ253" s="568"/>
      <c r="BR253" s="568"/>
      <c r="BS253" s="568"/>
      <c r="BT253" s="568"/>
      <c r="BU253" s="568"/>
      <c r="BV253" s="568"/>
      <c r="BW253" s="568"/>
      <c r="BX253" s="568"/>
      <c r="BY253" s="568"/>
      <c r="BZ253" s="568"/>
      <c r="CA253" s="568"/>
      <c r="CB253" s="568"/>
      <c r="CC253" s="568"/>
      <c r="CD253" s="568"/>
      <c r="CE253" s="568"/>
      <c r="CF253" s="568"/>
      <c r="CG253" s="568"/>
      <c r="CH253" s="568"/>
      <c r="CI253" s="568"/>
      <c r="CJ253" s="568"/>
      <c r="CK253" s="568"/>
      <c r="CL253" s="568"/>
      <c r="CM253" s="568"/>
      <c r="CN253" s="568"/>
      <c r="CO253" s="568"/>
      <c r="CP253" s="568"/>
      <c r="CQ253" s="568"/>
      <c r="CR253" s="568"/>
      <c r="CS253" s="568"/>
      <c r="CT253" s="568"/>
      <c r="CU253" s="568"/>
      <c r="CV253" s="568"/>
      <c r="CW253" s="568"/>
      <c r="CX253" s="568"/>
      <c r="CY253" s="568"/>
      <c r="CZ253" s="568"/>
      <c r="DA253" s="568"/>
      <c r="DB253" s="568"/>
      <c r="DC253" s="568"/>
      <c r="DD253" s="568"/>
      <c r="DE253" s="568"/>
      <c r="DF253" s="568"/>
      <c r="DG253" s="568"/>
      <c r="DH253" s="568"/>
      <c r="DI253" s="568"/>
      <c r="DJ253" s="568"/>
      <c r="DK253" s="568"/>
      <c r="DL253" s="568"/>
      <c r="DM253" s="568"/>
      <c r="DN253" s="568"/>
      <c r="DO253" s="568"/>
      <c r="DP253" s="568"/>
      <c r="DQ253" s="568"/>
      <c r="DR253" s="568"/>
      <c r="DS253" s="568"/>
      <c r="DT253" s="568"/>
      <c r="DU253" s="568"/>
      <c r="DV253" s="568"/>
      <c r="DW253" s="568"/>
      <c r="DX253" s="568"/>
      <c r="DY253" s="568"/>
      <c r="DZ253" s="568"/>
      <c r="EA253" s="568"/>
      <c r="EB253" s="568"/>
      <c r="EC253" s="568"/>
      <c r="ED253" s="568"/>
      <c r="EE253" s="568"/>
      <c r="EF253" s="568"/>
      <c r="EG253" s="568"/>
      <c r="EH253" s="568"/>
      <c r="EI253" s="568"/>
      <c r="EJ253" s="568"/>
      <c r="EK253" s="568"/>
      <c r="EL253" s="568"/>
      <c r="EM253" s="568"/>
      <c r="EN253" s="568"/>
      <c r="EO253" s="568"/>
      <c r="EP253" s="568"/>
      <c r="EQ253" s="568"/>
      <c r="ER253" s="568"/>
      <c r="ES253" s="568"/>
      <c r="ET253" s="568"/>
      <c r="EU253" s="568"/>
      <c r="EV253" s="568"/>
      <c r="EW253" s="568"/>
      <c r="EX253" s="568"/>
      <c r="EY253" s="568"/>
      <c r="EZ253" s="568"/>
      <c r="FA253" s="568"/>
      <c r="FB253" s="568"/>
      <c r="FC253" s="568"/>
      <c r="FD253" s="568"/>
      <c r="FE253" s="568"/>
      <c r="FF253" s="568"/>
      <c r="FG253" s="568"/>
      <c r="FH253" s="568"/>
      <c r="FI253" s="568"/>
      <c r="FJ253" s="568"/>
      <c r="FK253" s="568"/>
      <c r="FL253" s="568"/>
      <c r="FM253" s="568"/>
      <c r="FN253" s="568"/>
      <c r="FO253" s="568"/>
      <c r="FP253" s="568"/>
      <c r="FQ253" s="568"/>
      <c r="FR253" s="568"/>
      <c r="FS253" s="568"/>
      <c r="FT253" s="568"/>
      <c r="FU253" s="568"/>
      <c r="FV253" s="568"/>
      <c r="FW253" s="568"/>
      <c r="FX253" s="568"/>
      <c r="FY253" s="568"/>
      <c r="FZ253" s="568"/>
      <c r="GA253" s="568"/>
      <c r="GB253" s="568"/>
      <c r="GC253" s="568"/>
      <c r="GD253" s="568"/>
      <c r="GE253" s="568"/>
      <c r="GF253" s="568"/>
      <c r="GG253" s="568"/>
      <c r="GH253" s="568"/>
      <c r="GI253" s="568"/>
      <c r="GJ253" s="568"/>
      <c r="GK253" s="568"/>
      <c r="GL253" s="568"/>
      <c r="GM253" s="568"/>
      <c r="GN253" s="568"/>
      <c r="GO253" s="568"/>
      <c r="GP253" s="568"/>
      <c r="GQ253" s="568"/>
      <c r="GR253" s="568"/>
      <c r="GS253" s="568"/>
      <c r="GT253" s="568"/>
      <c r="GU253" s="568"/>
      <c r="GV253" s="568"/>
      <c r="GW253" s="568"/>
      <c r="GX253" s="568"/>
      <c r="GY253" s="568"/>
      <c r="GZ253" s="568"/>
      <c r="HA253" s="568"/>
      <c r="HB253" s="568"/>
      <c r="HC253" s="568"/>
      <c r="HD253" s="568"/>
      <c r="HE253" s="568"/>
      <c r="HF253" s="568"/>
      <c r="HG253" s="568"/>
      <c r="HH253" s="568"/>
      <c r="HI253" s="568"/>
      <c r="HJ253" s="568"/>
      <c r="HK253" s="568"/>
      <c r="HL253" s="568"/>
      <c r="HM253" s="568"/>
      <c r="HN253" s="568"/>
      <c r="HO253" s="568"/>
      <c r="HP253" s="568"/>
      <c r="HQ253" s="568"/>
      <c r="HR253" s="568"/>
      <c r="HS253" s="568"/>
      <c r="HT253" s="568"/>
    </row>
    <row r="254" spans="1:228" ht="100.9" customHeight="1">
      <c r="A254" s="590">
        <v>7</v>
      </c>
      <c r="B254" s="623">
        <v>193</v>
      </c>
      <c r="C254" s="627" t="s">
        <v>1053</v>
      </c>
      <c r="D254" s="636" t="s">
        <v>746</v>
      </c>
      <c r="E254" s="637" t="s">
        <v>747</v>
      </c>
      <c r="F254" s="627">
        <v>1</v>
      </c>
      <c r="G254" s="627" t="s">
        <v>444</v>
      </c>
      <c r="H254" s="639">
        <v>496000</v>
      </c>
      <c r="I254" s="639">
        <v>496000</v>
      </c>
      <c r="J254" s="622" t="s">
        <v>16</v>
      </c>
      <c r="K254" s="626">
        <v>45930</v>
      </c>
      <c r="L254" s="626">
        <v>46112</v>
      </c>
      <c r="M254" s="622"/>
      <c r="N254" s="622"/>
      <c r="O254" s="622"/>
      <c r="P254" s="622" t="s">
        <v>1302</v>
      </c>
      <c r="Q254" s="669" t="s">
        <v>1308</v>
      </c>
    </row>
    <row r="255" spans="1:228" s="569" customFormat="1" ht="151.9" customHeight="1">
      <c r="A255" s="589">
        <v>8</v>
      </c>
      <c r="B255" s="623">
        <v>194</v>
      </c>
      <c r="C255" s="627" t="s">
        <v>1053</v>
      </c>
      <c r="D255" s="636" t="s">
        <v>385</v>
      </c>
      <c r="E255" s="637" t="s">
        <v>359</v>
      </c>
      <c r="F255" s="627">
        <v>12</v>
      </c>
      <c r="G255" s="627" t="s">
        <v>182</v>
      </c>
      <c r="H255" s="635">
        <f>1127368+9152.87</f>
        <v>1136520.8700000001</v>
      </c>
      <c r="I255" s="635">
        <v>1127368</v>
      </c>
      <c r="J255" s="622" t="s">
        <v>11</v>
      </c>
      <c r="K255" s="626">
        <v>46112</v>
      </c>
      <c r="L255" s="626">
        <v>46173</v>
      </c>
      <c r="M255" s="622"/>
      <c r="N255" s="622"/>
      <c r="O255" s="622"/>
      <c r="P255" s="622" t="s">
        <v>1302</v>
      </c>
      <c r="Q255" s="669" t="s">
        <v>1308</v>
      </c>
      <c r="R255" s="568"/>
      <c r="S255" s="568"/>
      <c r="T255" s="568"/>
      <c r="U255" s="568"/>
      <c r="V255" s="568"/>
      <c r="W255" s="568"/>
      <c r="X255" s="568"/>
      <c r="Y255" s="568"/>
      <c r="Z255" s="568"/>
      <c r="AA255" s="568"/>
      <c r="AB255" s="568"/>
      <c r="AC255" s="568"/>
      <c r="AD255" s="568"/>
      <c r="AE255" s="568"/>
      <c r="AF255" s="568"/>
      <c r="AG255" s="568"/>
      <c r="AH255" s="568"/>
      <c r="AI255" s="568"/>
      <c r="AJ255" s="568"/>
      <c r="AK255" s="568"/>
      <c r="AL255" s="568"/>
      <c r="AM255" s="568"/>
      <c r="AN255" s="568"/>
      <c r="AO255" s="568"/>
      <c r="AP255" s="568"/>
      <c r="AQ255" s="568"/>
      <c r="AR255" s="568"/>
      <c r="AS255" s="568"/>
      <c r="AT255" s="568"/>
      <c r="AU255" s="568"/>
      <c r="AV255" s="568"/>
      <c r="AW255" s="568"/>
      <c r="AX255" s="568"/>
      <c r="AY255" s="568"/>
      <c r="AZ255" s="568"/>
      <c r="BA255" s="568"/>
      <c r="BB255" s="568"/>
      <c r="BC255" s="568"/>
      <c r="BD255" s="568"/>
      <c r="BE255" s="568"/>
      <c r="BF255" s="568"/>
      <c r="BG255" s="568"/>
      <c r="BH255" s="568"/>
      <c r="BI255" s="568"/>
      <c r="BJ255" s="568"/>
      <c r="BK255" s="568"/>
      <c r="BL255" s="568"/>
      <c r="BM255" s="568"/>
      <c r="BN255" s="568"/>
      <c r="BO255" s="568"/>
      <c r="BP255" s="568"/>
      <c r="BQ255" s="568"/>
      <c r="BR255" s="568"/>
      <c r="BS255" s="568"/>
      <c r="BT255" s="568"/>
      <c r="BU255" s="568"/>
      <c r="BV255" s="568"/>
      <c r="BW255" s="568"/>
      <c r="BX255" s="568"/>
      <c r="BY255" s="568"/>
      <c r="BZ255" s="568"/>
      <c r="CA255" s="568"/>
      <c r="CB255" s="568"/>
      <c r="CC255" s="568"/>
      <c r="CD255" s="568"/>
      <c r="CE255" s="568"/>
      <c r="CF255" s="568"/>
      <c r="CG255" s="568"/>
      <c r="CH255" s="568"/>
      <c r="CI255" s="568"/>
      <c r="CJ255" s="568"/>
      <c r="CK255" s="568"/>
      <c r="CL255" s="568"/>
      <c r="CM255" s="568"/>
      <c r="CN255" s="568"/>
      <c r="CO255" s="568"/>
      <c r="CP255" s="568"/>
      <c r="CQ255" s="568"/>
      <c r="CR255" s="568"/>
      <c r="CS255" s="568"/>
      <c r="CT255" s="568"/>
      <c r="CU255" s="568"/>
      <c r="CV255" s="568"/>
      <c r="CW255" s="568"/>
      <c r="CX255" s="568"/>
      <c r="CY255" s="568"/>
      <c r="CZ255" s="568"/>
      <c r="DA255" s="568"/>
      <c r="DB255" s="568"/>
      <c r="DC255" s="568"/>
      <c r="DD255" s="568"/>
      <c r="DE255" s="568"/>
      <c r="DF255" s="568"/>
      <c r="DG255" s="568"/>
      <c r="DH255" s="568"/>
      <c r="DI255" s="568"/>
      <c r="DJ255" s="568"/>
      <c r="DK255" s="568"/>
      <c r="DL255" s="568"/>
      <c r="DM255" s="568"/>
      <c r="DN255" s="568"/>
      <c r="DO255" s="568"/>
      <c r="DP255" s="568"/>
      <c r="DQ255" s="568"/>
      <c r="DR255" s="568"/>
      <c r="DS255" s="568"/>
      <c r="DT255" s="568"/>
      <c r="DU255" s="568"/>
      <c r="DV255" s="568"/>
      <c r="DW255" s="568"/>
      <c r="DX255" s="568"/>
      <c r="DY255" s="568"/>
      <c r="DZ255" s="568"/>
      <c r="EA255" s="568"/>
      <c r="EB255" s="568"/>
      <c r="EC255" s="568"/>
      <c r="ED255" s="568"/>
      <c r="EE255" s="568"/>
      <c r="EF255" s="568"/>
      <c r="EG255" s="568"/>
      <c r="EH255" s="568"/>
      <c r="EI255" s="568"/>
      <c r="EJ255" s="568"/>
      <c r="EK255" s="568"/>
      <c r="EL255" s="568"/>
      <c r="EM255" s="568"/>
      <c r="EN255" s="568"/>
      <c r="EO255" s="568"/>
      <c r="EP255" s="568"/>
      <c r="EQ255" s="568"/>
      <c r="ER255" s="568"/>
      <c r="ES255" s="568"/>
      <c r="ET255" s="568"/>
      <c r="EU255" s="568"/>
      <c r="EV255" s="568"/>
      <c r="EW255" s="568"/>
      <c r="EX255" s="568"/>
      <c r="EY255" s="568"/>
      <c r="EZ255" s="568"/>
      <c r="FA255" s="568"/>
      <c r="FB255" s="568"/>
      <c r="FC255" s="568"/>
      <c r="FD255" s="568"/>
      <c r="FE255" s="568"/>
      <c r="FF255" s="568"/>
      <c r="FG255" s="568"/>
      <c r="FH255" s="568"/>
      <c r="FI255" s="568"/>
      <c r="FJ255" s="568"/>
      <c r="FK255" s="568"/>
      <c r="FL255" s="568"/>
      <c r="FM255" s="568"/>
      <c r="FN255" s="568"/>
      <c r="FO255" s="568"/>
      <c r="FP255" s="568"/>
      <c r="FQ255" s="568"/>
      <c r="FR255" s="568"/>
      <c r="FS255" s="568"/>
      <c r="FT255" s="568"/>
      <c r="FU255" s="568"/>
      <c r="FV255" s="568"/>
      <c r="FW255" s="568"/>
      <c r="FX255" s="568"/>
      <c r="FY255" s="568"/>
      <c r="FZ255" s="568"/>
      <c r="GA255" s="568"/>
      <c r="GB255" s="568"/>
      <c r="GC255" s="568"/>
      <c r="GD255" s="568"/>
      <c r="GE255" s="568"/>
      <c r="GF255" s="568"/>
      <c r="GG255" s="568"/>
      <c r="GH255" s="568"/>
      <c r="GI255" s="568"/>
      <c r="GJ255" s="568"/>
      <c r="GK255" s="568"/>
      <c r="GL255" s="568"/>
      <c r="GM255" s="568"/>
      <c r="GN255" s="568"/>
      <c r="GO255" s="568"/>
      <c r="GP255" s="568"/>
      <c r="GQ255" s="568"/>
      <c r="GR255" s="568"/>
      <c r="GS255" s="568"/>
      <c r="GT255" s="568"/>
      <c r="GU255" s="568"/>
      <c r="GV255" s="568"/>
      <c r="GW255" s="568"/>
      <c r="GX255" s="568"/>
      <c r="GY255" s="568"/>
      <c r="GZ255" s="568"/>
      <c r="HA255" s="568"/>
      <c r="HB255" s="568"/>
      <c r="HC255" s="568"/>
      <c r="HD255" s="568"/>
      <c r="HE255" s="568"/>
      <c r="HF255" s="568"/>
      <c r="HG255" s="568"/>
      <c r="HH255" s="568"/>
      <c r="HI255" s="568"/>
      <c r="HJ255" s="568"/>
      <c r="HK255" s="568"/>
      <c r="HL255" s="568"/>
      <c r="HM255" s="568"/>
      <c r="HN255" s="568"/>
      <c r="HO255" s="568"/>
      <c r="HP255" s="568"/>
      <c r="HQ255" s="568"/>
      <c r="HR255" s="568"/>
      <c r="HS255" s="568"/>
      <c r="HT255" s="568"/>
    </row>
    <row r="256" spans="1:228" s="569" customFormat="1" ht="151.9" customHeight="1">
      <c r="A256" s="589">
        <v>9</v>
      </c>
      <c r="B256" s="623">
        <v>195</v>
      </c>
      <c r="C256" s="627" t="s">
        <v>1053</v>
      </c>
      <c r="D256" s="636" t="s">
        <v>749</v>
      </c>
      <c r="E256" s="637" t="s">
        <v>355</v>
      </c>
      <c r="F256" s="627">
        <v>12</v>
      </c>
      <c r="G256" s="627" t="s">
        <v>750</v>
      </c>
      <c r="H256" s="635">
        <v>550000</v>
      </c>
      <c r="I256" s="635">
        <v>550000</v>
      </c>
      <c r="J256" s="622" t="s">
        <v>11</v>
      </c>
      <c r="K256" s="626">
        <v>45808</v>
      </c>
      <c r="L256" s="626">
        <v>46053</v>
      </c>
      <c r="M256" s="622"/>
      <c r="N256" s="622"/>
      <c r="O256" s="622"/>
      <c r="P256" s="622" t="s">
        <v>1302</v>
      </c>
      <c r="Q256" s="669" t="s">
        <v>1308</v>
      </c>
      <c r="R256" s="568"/>
      <c r="S256" s="568"/>
      <c r="T256" s="568"/>
      <c r="U256" s="568"/>
      <c r="V256" s="568"/>
      <c r="W256" s="568"/>
      <c r="X256" s="568"/>
      <c r="Y256" s="568"/>
      <c r="Z256" s="568"/>
      <c r="AA256" s="568"/>
      <c r="AB256" s="568"/>
      <c r="AC256" s="568"/>
      <c r="AD256" s="568"/>
      <c r="AE256" s="568"/>
      <c r="AF256" s="568"/>
      <c r="AG256" s="568"/>
      <c r="AH256" s="568"/>
      <c r="AI256" s="568"/>
      <c r="AJ256" s="568"/>
      <c r="AK256" s="568"/>
      <c r="AL256" s="568"/>
      <c r="AM256" s="568"/>
      <c r="AN256" s="568"/>
      <c r="AO256" s="568"/>
      <c r="AP256" s="568"/>
      <c r="AQ256" s="568"/>
      <c r="AR256" s="568"/>
      <c r="AS256" s="568"/>
      <c r="AT256" s="568"/>
      <c r="AU256" s="568"/>
      <c r="AV256" s="568"/>
      <c r="AW256" s="568"/>
      <c r="AX256" s="568"/>
      <c r="AY256" s="568"/>
      <c r="AZ256" s="568"/>
      <c r="BA256" s="568"/>
      <c r="BB256" s="568"/>
      <c r="BC256" s="568"/>
      <c r="BD256" s="568"/>
      <c r="BE256" s="568"/>
      <c r="BF256" s="568"/>
      <c r="BG256" s="568"/>
      <c r="BH256" s="568"/>
      <c r="BI256" s="568"/>
      <c r="BJ256" s="568"/>
      <c r="BK256" s="568"/>
      <c r="BL256" s="568"/>
      <c r="BM256" s="568"/>
      <c r="BN256" s="568"/>
      <c r="BO256" s="568"/>
      <c r="BP256" s="568"/>
      <c r="BQ256" s="568"/>
      <c r="BR256" s="568"/>
      <c r="BS256" s="568"/>
      <c r="BT256" s="568"/>
      <c r="BU256" s="568"/>
      <c r="BV256" s="568"/>
      <c r="BW256" s="568"/>
      <c r="BX256" s="568"/>
      <c r="BY256" s="568"/>
      <c r="BZ256" s="568"/>
      <c r="CA256" s="568"/>
      <c r="CB256" s="568"/>
      <c r="CC256" s="568"/>
      <c r="CD256" s="568"/>
      <c r="CE256" s="568"/>
      <c r="CF256" s="568"/>
      <c r="CG256" s="568"/>
      <c r="CH256" s="568"/>
      <c r="CI256" s="568"/>
      <c r="CJ256" s="568"/>
      <c r="CK256" s="568"/>
      <c r="CL256" s="568"/>
      <c r="CM256" s="568"/>
      <c r="CN256" s="568"/>
      <c r="CO256" s="568"/>
      <c r="CP256" s="568"/>
      <c r="CQ256" s="568"/>
      <c r="CR256" s="568"/>
      <c r="CS256" s="568"/>
      <c r="CT256" s="568"/>
      <c r="CU256" s="568"/>
      <c r="CV256" s="568"/>
      <c r="CW256" s="568"/>
      <c r="CX256" s="568"/>
      <c r="CY256" s="568"/>
      <c r="CZ256" s="568"/>
      <c r="DA256" s="568"/>
      <c r="DB256" s="568"/>
      <c r="DC256" s="568"/>
      <c r="DD256" s="568"/>
      <c r="DE256" s="568"/>
      <c r="DF256" s="568"/>
      <c r="DG256" s="568"/>
      <c r="DH256" s="568"/>
      <c r="DI256" s="568"/>
      <c r="DJ256" s="568"/>
      <c r="DK256" s="568"/>
      <c r="DL256" s="568"/>
      <c r="DM256" s="568"/>
      <c r="DN256" s="568"/>
      <c r="DO256" s="568"/>
      <c r="DP256" s="568"/>
      <c r="DQ256" s="568"/>
      <c r="DR256" s="568"/>
      <c r="DS256" s="568"/>
      <c r="DT256" s="568"/>
      <c r="DU256" s="568"/>
      <c r="DV256" s="568"/>
      <c r="DW256" s="568"/>
      <c r="DX256" s="568"/>
      <c r="DY256" s="568"/>
      <c r="DZ256" s="568"/>
      <c r="EA256" s="568"/>
      <c r="EB256" s="568"/>
      <c r="EC256" s="568"/>
      <c r="ED256" s="568"/>
      <c r="EE256" s="568"/>
      <c r="EF256" s="568"/>
      <c r="EG256" s="568"/>
      <c r="EH256" s="568"/>
      <c r="EI256" s="568"/>
      <c r="EJ256" s="568"/>
      <c r="EK256" s="568"/>
      <c r="EL256" s="568"/>
      <c r="EM256" s="568"/>
      <c r="EN256" s="568"/>
      <c r="EO256" s="568"/>
      <c r="EP256" s="568"/>
      <c r="EQ256" s="568"/>
      <c r="ER256" s="568"/>
      <c r="ES256" s="568"/>
      <c r="ET256" s="568"/>
      <c r="EU256" s="568"/>
      <c r="EV256" s="568"/>
      <c r="EW256" s="568"/>
      <c r="EX256" s="568"/>
      <c r="EY256" s="568"/>
      <c r="EZ256" s="568"/>
      <c r="FA256" s="568"/>
      <c r="FB256" s="568"/>
      <c r="FC256" s="568"/>
      <c r="FD256" s="568"/>
      <c r="FE256" s="568"/>
      <c r="FF256" s="568"/>
      <c r="FG256" s="568"/>
      <c r="FH256" s="568"/>
      <c r="FI256" s="568"/>
      <c r="FJ256" s="568"/>
      <c r="FK256" s="568"/>
      <c r="FL256" s="568"/>
      <c r="FM256" s="568"/>
      <c r="FN256" s="568"/>
      <c r="FO256" s="568"/>
      <c r="FP256" s="568"/>
      <c r="FQ256" s="568"/>
      <c r="FR256" s="568"/>
      <c r="FS256" s="568"/>
      <c r="FT256" s="568"/>
      <c r="FU256" s="568"/>
      <c r="FV256" s="568"/>
      <c r="FW256" s="568"/>
      <c r="FX256" s="568"/>
      <c r="FY256" s="568"/>
      <c r="FZ256" s="568"/>
      <c r="GA256" s="568"/>
      <c r="GB256" s="568"/>
      <c r="GC256" s="568"/>
      <c r="GD256" s="568"/>
      <c r="GE256" s="568"/>
      <c r="GF256" s="568"/>
      <c r="GG256" s="568"/>
      <c r="GH256" s="568"/>
      <c r="GI256" s="568"/>
      <c r="GJ256" s="568"/>
      <c r="GK256" s="568"/>
      <c r="GL256" s="568"/>
      <c r="GM256" s="568"/>
      <c r="GN256" s="568"/>
      <c r="GO256" s="568"/>
      <c r="GP256" s="568"/>
      <c r="GQ256" s="568"/>
      <c r="GR256" s="568"/>
      <c r="GS256" s="568"/>
      <c r="GT256" s="568"/>
      <c r="GU256" s="568"/>
      <c r="GV256" s="568"/>
      <c r="GW256" s="568"/>
      <c r="GX256" s="568"/>
      <c r="GY256" s="568"/>
      <c r="GZ256" s="568"/>
      <c r="HA256" s="568"/>
      <c r="HB256" s="568"/>
      <c r="HC256" s="568"/>
      <c r="HD256" s="568"/>
      <c r="HE256" s="568"/>
      <c r="HF256" s="568"/>
      <c r="HG256" s="568"/>
      <c r="HH256" s="568"/>
      <c r="HI256" s="568"/>
      <c r="HJ256" s="568"/>
      <c r="HK256" s="568"/>
      <c r="HL256" s="568"/>
      <c r="HM256" s="568"/>
      <c r="HN256" s="568"/>
      <c r="HO256" s="568"/>
      <c r="HP256" s="568"/>
      <c r="HQ256" s="568"/>
      <c r="HR256" s="568"/>
      <c r="HS256" s="568"/>
      <c r="HT256" s="568"/>
    </row>
    <row r="257" spans="1:228" ht="151.9" customHeight="1">
      <c r="A257" s="590">
        <v>10</v>
      </c>
      <c r="B257" s="623">
        <v>196</v>
      </c>
      <c r="C257" s="627" t="s">
        <v>1053</v>
      </c>
      <c r="D257" s="636" t="s">
        <v>751</v>
      </c>
      <c r="E257" s="637" t="s">
        <v>357</v>
      </c>
      <c r="F257" s="627">
        <v>1</v>
      </c>
      <c r="G257" s="627" t="s">
        <v>185</v>
      </c>
      <c r="H257" s="635">
        <v>1199086</v>
      </c>
      <c r="I257" s="635">
        <v>1199086</v>
      </c>
      <c r="J257" s="622" t="s">
        <v>16</v>
      </c>
      <c r="K257" s="626">
        <v>45961</v>
      </c>
      <c r="L257" s="626">
        <v>46053</v>
      </c>
      <c r="M257" s="622"/>
      <c r="N257" s="622"/>
      <c r="O257" s="622"/>
      <c r="P257" s="622" t="s">
        <v>1302</v>
      </c>
      <c r="Q257" s="669" t="s">
        <v>1303</v>
      </c>
    </row>
    <row r="258" spans="1:228" s="569" customFormat="1" ht="97.15" customHeight="1">
      <c r="A258" s="589">
        <v>11</v>
      </c>
      <c r="B258" s="623">
        <v>197</v>
      </c>
      <c r="C258" s="627" t="s">
        <v>1053</v>
      </c>
      <c r="D258" s="636" t="s">
        <v>445</v>
      </c>
      <c r="E258" s="637" t="s">
        <v>1289</v>
      </c>
      <c r="F258" s="627">
        <v>1</v>
      </c>
      <c r="G258" s="627" t="s">
        <v>185</v>
      </c>
      <c r="H258" s="635">
        <v>16727</v>
      </c>
      <c r="I258" s="635">
        <v>16727</v>
      </c>
      <c r="J258" s="622" t="s">
        <v>5</v>
      </c>
      <c r="K258" s="626">
        <v>46234</v>
      </c>
      <c r="L258" s="626">
        <v>46295</v>
      </c>
      <c r="M258" s="622"/>
      <c r="N258" s="622"/>
      <c r="O258" s="622"/>
      <c r="P258" s="622" t="s">
        <v>1302</v>
      </c>
      <c r="Q258" s="669" t="s">
        <v>1308</v>
      </c>
      <c r="R258" s="568"/>
      <c r="S258" s="568"/>
      <c r="T258" s="568"/>
      <c r="U258" s="568"/>
      <c r="V258" s="568"/>
      <c r="W258" s="568"/>
      <c r="X258" s="568"/>
      <c r="Y258" s="568"/>
      <c r="Z258" s="568"/>
      <c r="AA258" s="568"/>
      <c r="AB258" s="568"/>
      <c r="AC258" s="568"/>
      <c r="AD258" s="568"/>
      <c r="AE258" s="568"/>
      <c r="AF258" s="568"/>
      <c r="AG258" s="568"/>
      <c r="AH258" s="568"/>
      <c r="AI258" s="568"/>
      <c r="AJ258" s="568"/>
      <c r="AK258" s="568"/>
      <c r="AL258" s="568"/>
      <c r="AM258" s="568"/>
      <c r="AN258" s="568"/>
      <c r="AO258" s="568"/>
      <c r="AP258" s="568"/>
      <c r="AQ258" s="568"/>
      <c r="AR258" s="568"/>
      <c r="AS258" s="568"/>
      <c r="AT258" s="568"/>
      <c r="AU258" s="568"/>
      <c r="AV258" s="568"/>
      <c r="AW258" s="568"/>
      <c r="AX258" s="568"/>
      <c r="AY258" s="568"/>
      <c r="AZ258" s="568"/>
      <c r="BA258" s="568"/>
      <c r="BB258" s="568"/>
      <c r="BC258" s="568"/>
      <c r="BD258" s="568"/>
      <c r="BE258" s="568"/>
      <c r="BF258" s="568"/>
      <c r="BG258" s="568"/>
      <c r="BH258" s="568"/>
      <c r="BI258" s="568"/>
      <c r="BJ258" s="568"/>
      <c r="BK258" s="568"/>
      <c r="BL258" s="568"/>
      <c r="BM258" s="568"/>
      <c r="BN258" s="568"/>
      <c r="BO258" s="568"/>
      <c r="BP258" s="568"/>
      <c r="BQ258" s="568"/>
      <c r="BR258" s="568"/>
      <c r="BS258" s="568"/>
      <c r="BT258" s="568"/>
      <c r="BU258" s="568"/>
      <c r="BV258" s="568"/>
      <c r="BW258" s="568"/>
      <c r="BX258" s="568"/>
      <c r="BY258" s="568"/>
      <c r="BZ258" s="568"/>
      <c r="CA258" s="568"/>
      <c r="CB258" s="568"/>
      <c r="CC258" s="568"/>
      <c r="CD258" s="568"/>
      <c r="CE258" s="568"/>
      <c r="CF258" s="568"/>
      <c r="CG258" s="568"/>
      <c r="CH258" s="568"/>
      <c r="CI258" s="568"/>
      <c r="CJ258" s="568"/>
      <c r="CK258" s="568"/>
      <c r="CL258" s="568"/>
      <c r="CM258" s="568"/>
      <c r="CN258" s="568"/>
      <c r="CO258" s="568"/>
      <c r="CP258" s="568"/>
      <c r="CQ258" s="568"/>
      <c r="CR258" s="568"/>
      <c r="CS258" s="568"/>
      <c r="CT258" s="568"/>
      <c r="CU258" s="568"/>
      <c r="CV258" s="568"/>
      <c r="CW258" s="568"/>
      <c r="CX258" s="568"/>
      <c r="CY258" s="568"/>
      <c r="CZ258" s="568"/>
      <c r="DA258" s="568"/>
      <c r="DB258" s="568"/>
      <c r="DC258" s="568"/>
      <c r="DD258" s="568"/>
      <c r="DE258" s="568"/>
      <c r="DF258" s="568"/>
      <c r="DG258" s="568"/>
      <c r="DH258" s="568"/>
      <c r="DI258" s="568"/>
      <c r="DJ258" s="568"/>
      <c r="DK258" s="568"/>
      <c r="DL258" s="568"/>
      <c r="DM258" s="568"/>
      <c r="DN258" s="568"/>
      <c r="DO258" s="568"/>
      <c r="DP258" s="568"/>
      <c r="DQ258" s="568"/>
      <c r="DR258" s="568"/>
      <c r="DS258" s="568"/>
      <c r="DT258" s="568"/>
      <c r="DU258" s="568"/>
      <c r="DV258" s="568"/>
      <c r="DW258" s="568"/>
      <c r="DX258" s="568"/>
      <c r="DY258" s="568"/>
      <c r="DZ258" s="568"/>
      <c r="EA258" s="568"/>
      <c r="EB258" s="568"/>
      <c r="EC258" s="568"/>
      <c r="ED258" s="568"/>
      <c r="EE258" s="568"/>
      <c r="EF258" s="568"/>
      <c r="EG258" s="568"/>
      <c r="EH258" s="568"/>
      <c r="EI258" s="568"/>
      <c r="EJ258" s="568"/>
      <c r="EK258" s="568"/>
      <c r="EL258" s="568"/>
      <c r="EM258" s="568"/>
      <c r="EN258" s="568"/>
      <c r="EO258" s="568"/>
      <c r="EP258" s="568"/>
      <c r="EQ258" s="568"/>
      <c r="ER258" s="568"/>
      <c r="ES258" s="568"/>
      <c r="ET258" s="568"/>
      <c r="EU258" s="568"/>
      <c r="EV258" s="568"/>
      <c r="EW258" s="568"/>
      <c r="EX258" s="568"/>
      <c r="EY258" s="568"/>
      <c r="EZ258" s="568"/>
      <c r="FA258" s="568"/>
      <c r="FB258" s="568"/>
      <c r="FC258" s="568"/>
      <c r="FD258" s="568"/>
      <c r="FE258" s="568"/>
      <c r="FF258" s="568"/>
      <c r="FG258" s="568"/>
      <c r="FH258" s="568"/>
      <c r="FI258" s="568"/>
      <c r="FJ258" s="568"/>
      <c r="FK258" s="568"/>
      <c r="FL258" s="568"/>
      <c r="FM258" s="568"/>
      <c r="FN258" s="568"/>
      <c r="FO258" s="568"/>
      <c r="FP258" s="568"/>
      <c r="FQ258" s="568"/>
      <c r="FR258" s="568"/>
      <c r="FS258" s="568"/>
      <c r="FT258" s="568"/>
      <c r="FU258" s="568"/>
      <c r="FV258" s="568"/>
      <c r="FW258" s="568"/>
      <c r="FX258" s="568"/>
      <c r="FY258" s="568"/>
      <c r="FZ258" s="568"/>
      <c r="GA258" s="568"/>
      <c r="GB258" s="568"/>
      <c r="GC258" s="568"/>
      <c r="GD258" s="568"/>
      <c r="GE258" s="568"/>
      <c r="GF258" s="568"/>
      <c r="GG258" s="568"/>
      <c r="GH258" s="568"/>
      <c r="GI258" s="568"/>
      <c r="GJ258" s="568"/>
      <c r="GK258" s="568"/>
      <c r="GL258" s="568"/>
      <c r="GM258" s="568"/>
      <c r="GN258" s="568"/>
      <c r="GO258" s="568"/>
      <c r="GP258" s="568"/>
      <c r="GQ258" s="568"/>
      <c r="GR258" s="568"/>
      <c r="GS258" s="568"/>
      <c r="GT258" s="568"/>
      <c r="GU258" s="568"/>
      <c r="GV258" s="568"/>
      <c r="GW258" s="568"/>
      <c r="GX258" s="568"/>
      <c r="GY258" s="568"/>
      <c r="GZ258" s="568"/>
      <c r="HA258" s="568"/>
      <c r="HB258" s="568"/>
      <c r="HC258" s="568"/>
      <c r="HD258" s="568"/>
      <c r="HE258" s="568"/>
      <c r="HF258" s="568"/>
      <c r="HG258" s="568"/>
      <c r="HH258" s="568"/>
      <c r="HI258" s="568"/>
      <c r="HJ258" s="568"/>
      <c r="HK258" s="568"/>
      <c r="HL258" s="568"/>
      <c r="HM258" s="568"/>
      <c r="HN258" s="568"/>
      <c r="HO258" s="568"/>
      <c r="HP258" s="568"/>
      <c r="HQ258" s="568"/>
      <c r="HR258" s="568"/>
      <c r="HS258" s="568"/>
      <c r="HT258" s="568"/>
    </row>
    <row r="259" spans="1:228" ht="64.150000000000006" customHeight="1">
      <c r="A259" s="590">
        <v>12</v>
      </c>
      <c r="B259" s="623">
        <v>198</v>
      </c>
      <c r="C259" s="627" t="s">
        <v>1053</v>
      </c>
      <c r="D259" s="636" t="s">
        <v>1332</v>
      </c>
      <c r="E259" s="637" t="s">
        <v>752</v>
      </c>
      <c r="F259" s="627">
        <v>8</v>
      </c>
      <c r="G259" s="627" t="s">
        <v>178</v>
      </c>
      <c r="H259" s="635">
        <v>1675000</v>
      </c>
      <c r="I259" s="635">
        <v>1675000</v>
      </c>
      <c r="J259" s="622" t="s">
        <v>16</v>
      </c>
      <c r="K259" s="626">
        <v>46081</v>
      </c>
      <c r="L259" s="626">
        <v>46265</v>
      </c>
      <c r="M259" s="622"/>
      <c r="N259" s="622"/>
      <c r="O259" s="622"/>
      <c r="P259" s="622" t="s">
        <v>1302</v>
      </c>
      <c r="Q259" s="669" t="s">
        <v>1323</v>
      </c>
    </row>
    <row r="260" spans="1:228" ht="155.25" customHeight="1">
      <c r="A260" s="590">
        <v>13</v>
      </c>
      <c r="B260" s="623">
        <v>199</v>
      </c>
      <c r="C260" s="627" t="s">
        <v>1053</v>
      </c>
      <c r="D260" s="636" t="s">
        <v>753</v>
      </c>
      <c r="E260" s="637" t="s">
        <v>1419</v>
      </c>
      <c r="F260" s="627">
        <v>1</v>
      </c>
      <c r="G260" s="627" t="s">
        <v>185</v>
      </c>
      <c r="H260" s="635">
        <v>285599</v>
      </c>
      <c r="I260" s="635">
        <v>285599</v>
      </c>
      <c r="J260" s="622" t="s">
        <v>11</v>
      </c>
      <c r="K260" s="626">
        <v>46081</v>
      </c>
      <c r="L260" s="626">
        <v>46142</v>
      </c>
      <c r="M260" s="622"/>
      <c r="N260" s="622"/>
      <c r="O260" s="622"/>
      <c r="P260" s="622" t="s">
        <v>1302</v>
      </c>
      <c r="Q260" s="669" t="s">
        <v>1303</v>
      </c>
    </row>
    <row r="261" spans="1:228" ht="260.25" customHeight="1">
      <c r="A261" s="590">
        <v>14</v>
      </c>
      <c r="B261" s="623">
        <v>200</v>
      </c>
      <c r="C261" s="627" t="s">
        <v>1053</v>
      </c>
      <c r="D261" s="636" t="s">
        <v>386</v>
      </c>
      <c r="E261" s="637" t="s">
        <v>447</v>
      </c>
      <c r="F261" s="627">
        <v>1</v>
      </c>
      <c r="G261" s="627" t="s">
        <v>185</v>
      </c>
      <c r="H261" s="635">
        <f>763639+151281</f>
        <v>914920</v>
      </c>
      <c r="I261" s="635">
        <f>763639+151281</f>
        <v>914920</v>
      </c>
      <c r="J261" s="622" t="s">
        <v>11</v>
      </c>
      <c r="K261" s="626">
        <v>46173</v>
      </c>
      <c r="L261" s="626">
        <v>46234</v>
      </c>
      <c r="M261" s="622"/>
      <c r="N261" s="622"/>
      <c r="O261" s="622"/>
      <c r="P261" s="622" t="s">
        <v>1302</v>
      </c>
      <c r="Q261" s="669" t="s">
        <v>1303</v>
      </c>
    </row>
    <row r="262" spans="1:228" ht="91.5" customHeight="1">
      <c r="A262" s="590">
        <v>16</v>
      </c>
      <c r="B262" s="623">
        <v>201</v>
      </c>
      <c r="C262" s="627" t="s">
        <v>1053</v>
      </c>
      <c r="D262" s="636" t="s">
        <v>448</v>
      </c>
      <c r="E262" s="637" t="s">
        <v>449</v>
      </c>
      <c r="F262" s="627">
        <v>1</v>
      </c>
      <c r="G262" s="627" t="s">
        <v>185</v>
      </c>
      <c r="H262" s="635">
        <v>450000</v>
      </c>
      <c r="I262" s="635">
        <v>450000</v>
      </c>
      <c r="J262" s="627" t="s">
        <v>11</v>
      </c>
      <c r="K262" s="626">
        <v>46203</v>
      </c>
      <c r="L262" s="626">
        <v>46387</v>
      </c>
      <c r="M262" s="622"/>
      <c r="N262" s="622"/>
      <c r="O262" s="622"/>
      <c r="P262" s="622" t="s">
        <v>1302</v>
      </c>
      <c r="Q262" s="669" t="s">
        <v>1308</v>
      </c>
    </row>
    <row r="263" spans="1:228" ht="102" customHeight="1">
      <c r="A263" s="590">
        <v>17</v>
      </c>
      <c r="B263" s="623">
        <v>202</v>
      </c>
      <c r="C263" s="627" t="s">
        <v>1053</v>
      </c>
      <c r="D263" s="636" t="s">
        <v>754</v>
      </c>
      <c r="E263" s="637" t="s">
        <v>755</v>
      </c>
      <c r="F263" s="627">
        <v>1</v>
      </c>
      <c r="G263" s="627" t="s">
        <v>185</v>
      </c>
      <c r="H263" s="635">
        <v>150000</v>
      </c>
      <c r="I263" s="635">
        <v>150000</v>
      </c>
      <c r="J263" s="627" t="s">
        <v>16</v>
      </c>
      <c r="K263" s="626">
        <v>46053</v>
      </c>
      <c r="L263" s="626">
        <v>46234</v>
      </c>
      <c r="M263" s="622"/>
      <c r="N263" s="622"/>
      <c r="O263" s="622"/>
      <c r="P263" s="622" t="s">
        <v>1302</v>
      </c>
      <c r="Q263" s="669" t="s">
        <v>1308</v>
      </c>
    </row>
    <row r="264" spans="1:228" ht="102" customHeight="1">
      <c r="A264" s="599">
        <v>19</v>
      </c>
      <c r="B264" s="623">
        <v>203</v>
      </c>
      <c r="C264" s="627" t="s">
        <v>1053</v>
      </c>
      <c r="D264" s="636" t="s">
        <v>450</v>
      </c>
      <c r="E264" s="637" t="s">
        <v>757</v>
      </c>
      <c r="F264" s="627">
        <v>1</v>
      </c>
      <c r="G264" s="627" t="s">
        <v>185</v>
      </c>
      <c r="H264" s="635">
        <v>100000</v>
      </c>
      <c r="I264" s="635">
        <v>100000</v>
      </c>
      <c r="J264" s="622" t="s">
        <v>16</v>
      </c>
      <c r="K264" s="626">
        <v>46053</v>
      </c>
      <c r="L264" s="626">
        <v>46203</v>
      </c>
      <c r="M264" s="622"/>
      <c r="N264" s="622"/>
      <c r="O264" s="622"/>
      <c r="P264" s="622" t="s">
        <v>1302</v>
      </c>
      <c r="Q264" s="669" t="s">
        <v>1303</v>
      </c>
    </row>
    <row r="265" spans="1:228" ht="351.6" customHeight="1">
      <c r="A265" s="590">
        <v>19</v>
      </c>
      <c r="B265" s="623">
        <v>204</v>
      </c>
      <c r="C265" s="627" t="s">
        <v>64</v>
      </c>
      <c r="D265" s="625" t="s">
        <v>1538</v>
      </c>
      <c r="E265" s="637" t="s">
        <v>1539</v>
      </c>
      <c r="F265" s="654" t="s">
        <v>1540</v>
      </c>
      <c r="G265" s="627" t="s">
        <v>1541</v>
      </c>
      <c r="H265" s="639">
        <v>10000000</v>
      </c>
      <c r="I265" s="639" t="s">
        <v>1542</v>
      </c>
      <c r="J265" s="627" t="s">
        <v>11</v>
      </c>
      <c r="K265" s="626">
        <v>46081</v>
      </c>
      <c r="L265" s="626">
        <v>46173</v>
      </c>
      <c r="M265" s="622"/>
      <c r="N265" s="622"/>
      <c r="O265" s="622"/>
      <c r="P265" s="627" t="s">
        <v>1543</v>
      </c>
      <c r="Q265" s="669" t="s">
        <v>1572</v>
      </c>
    </row>
    <row r="266" spans="1:228" ht="90" customHeight="1" thickBot="1">
      <c r="A266" s="614"/>
      <c r="B266" s="673">
        <v>205</v>
      </c>
      <c r="C266" s="674" t="s">
        <v>84</v>
      </c>
      <c r="D266" s="675" t="s">
        <v>1573</v>
      </c>
      <c r="E266" s="675" t="s">
        <v>1574</v>
      </c>
      <c r="F266" s="674">
        <v>1</v>
      </c>
      <c r="G266" s="674" t="s">
        <v>1564</v>
      </c>
      <c r="H266" s="676"/>
      <c r="I266" s="676"/>
      <c r="J266" s="674" t="s">
        <v>11</v>
      </c>
      <c r="K266" s="677"/>
      <c r="L266" s="677"/>
      <c r="M266" s="678"/>
      <c r="N266" s="674"/>
      <c r="O266" s="674"/>
      <c r="P266" s="678" t="s">
        <v>909</v>
      </c>
      <c r="Q266" s="679"/>
    </row>
    <row r="267" spans="1:228" ht="16.899999999999999" customHeight="1">
      <c r="A267" s="600"/>
      <c r="B267" s="660"/>
      <c r="C267" s="560"/>
      <c r="D267" s="661"/>
      <c r="E267" s="561"/>
      <c r="F267" s="662"/>
      <c r="G267" s="560"/>
      <c r="H267" s="663"/>
      <c r="I267" s="663"/>
      <c r="J267" s="560"/>
      <c r="K267" s="664"/>
      <c r="L267" s="664"/>
      <c r="M267" s="576"/>
      <c r="N267" s="576"/>
      <c r="O267" s="576"/>
      <c r="P267" s="576"/>
      <c r="Q267" s="576"/>
    </row>
    <row r="268" spans="1:228" s="538" customFormat="1" ht="15" customHeight="1">
      <c r="A268" s="577"/>
      <c r="B268" s="577"/>
      <c r="C268" s="583" t="s">
        <v>1414</v>
      </c>
      <c r="D268" s="586"/>
      <c r="E268" s="586"/>
      <c r="F268" s="584"/>
      <c r="G268" s="584"/>
      <c r="H268" s="585" t="s">
        <v>102</v>
      </c>
      <c r="I268" s="584"/>
      <c r="J268" s="584"/>
      <c r="K268" s="587"/>
      <c r="L268" s="537"/>
      <c r="M268" s="536"/>
      <c r="N268" s="536"/>
      <c r="O268" s="536"/>
      <c r="P268" s="595"/>
      <c r="Q268" s="595"/>
      <c r="R268" s="536"/>
      <c r="S268" s="536"/>
      <c r="T268" s="536"/>
      <c r="U268" s="536"/>
      <c r="V268" s="536"/>
      <c r="W268" s="536"/>
      <c r="X268" s="536"/>
      <c r="Y268" s="536"/>
      <c r="Z268" s="536"/>
      <c r="AA268" s="536"/>
      <c r="AB268" s="536"/>
      <c r="AC268" s="536"/>
      <c r="AD268" s="536"/>
      <c r="AE268" s="536"/>
      <c r="AF268" s="536"/>
      <c r="AG268" s="536"/>
      <c r="AH268" s="536"/>
      <c r="AI268" s="536"/>
      <c r="AJ268" s="536"/>
      <c r="AK268" s="536"/>
      <c r="AL268" s="536"/>
      <c r="AM268" s="536"/>
      <c r="AN268" s="536"/>
      <c r="AO268" s="536"/>
      <c r="AP268" s="536"/>
      <c r="AQ268" s="536"/>
      <c r="AR268" s="536"/>
      <c r="AS268" s="536"/>
      <c r="AT268" s="536"/>
      <c r="AU268" s="536"/>
      <c r="AV268" s="536"/>
      <c r="AW268" s="536"/>
      <c r="AX268" s="536"/>
      <c r="AY268" s="536"/>
      <c r="AZ268" s="536"/>
      <c r="BA268" s="536"/>
      <c r="BB268" s="536"/>
      <c r="BC268" s="536"/>
      <c r="BD268" s="536"/>
      <c r="BE268" s="536"/>
      <c r="BF268" s="536"/>
      <c r="BG268" s="536"/>
      <c r="BH268" s="536"/>
      <c r="BI268" s="536"/>
      <c r="BJ268" s="536"/>
      <c r="BK268" s="536"/>
      <c r="BL268" s="536"/>
      <c r="BM268" s="536"/>
      <c r="BN268" s="536"/>
      <c r="BO268" s="536"/>
      <c r="BP268" s="536"/>
      <c r="BQ268" s="536"/>
      <c r="BR268" s="536"/>
      <c r="BS268" s="536"/>
      <c r="BT268" s="536"/>
      <c r="BU268" s="536"/>
      <c r="BV268" s="536"/>
      <c r="BW268" s="536"/>
      <c r="BX268" s="536"/>
      <c r="BY268" s="536"/>
      <c r="BZ268" s="536"/>
      <c r="CA268" s="536"/>
      <c r="CB268" s="536"/>
      <c r="CC268" s="536"/>
      <c r="CD268" s="536"/>
      <c r="CE268" s="536"/>
      <c r="CF268" s="536"/>
      <c r="CG268" s="536"/>
      <c r="CH268" s="536"/>
      <c r="CI268" s="536"/>
      <c r="CJ268" s="536"/>
      <c r="CK268" s="536"/>
      <c r="CL268" s="536"/>
      <c r="CM268" s="536"/>
      <c r="CN268" s="536"/>
      <c r="CO268" s="536"/>
      <c r="CP268" s="536"/>
      <c r="CQ268" s="536"/>
      <c r="CR268" s="536"/>
      <c r="CS268" s="536"/>
      <c r="CT268" s="536"/>
      <c r="CU268" s="536"/>
      <c r="CV268" s="536"/>
      <c r="CW268" s="536"/>
      <c r="CX268" s="536"/>
      <c r="CY268" s="536"/>
      <c r="CZ268" s="536"/>
      <c r="DA268" s="536"/>
      <c r="DB268" s="536"/>
      <c r="DC268" s="536"/>
      <c r="DD268" s="536"/>
      <c r="DE268" s="536"/>
      <c r="DF268" s="536"/>
      <c r="DG268" s="536"/>
      <c r="DH268" s="536"/>
      <c r="DI268" s="536"/>
      <c r="DJ268" s="536"/>
      <c r="DK268" s="536"/>
      <c r="DL268" s="536"/>
      <c r="DM268" s="536"/>
      <c r="DN268" s="536"/>
      <c r="DO268" s="536"/>
      <c r="DP268" s="536"/>
      <c r="DQ268" s="536"/>
      <c r="DR268" s="536"/>
      <c r="DS268" s="536"/>
      <c r="DT268" s="536"/>
      <c r="DU268" s="536"/>
      <c r="DV268" s="536"/>
      <c r="DW268" s="536"/>
      <c r="DX268" s="536"/>
      <c r="DY268" s="536"/>
      <c r="DZ268" s="536"/>
      <c r="EA268" s="536"/>
      <c r="EB268" s="536"/>
      <c r="EC268" s="536"/>
      <c r="ED268" s="536"/>
      <c r="EE268" s="536"/>
      <c r="EF268" s="536"/>
      <c r="EG268" s="536"/>
      <c r="EH268" s="536"/>
      <c r="EI268" s="536"/>
      <c r="EJ268" s="536"/>
      <c r="EK268" s="536"/>
      <c r="EL268" s="536"/>
      <c r="EM268" s="536"/>
      <c r="EN268" s="536"/>
      <c r="EO268" s="536"/>
      <c r="EP268" s="536"/>
      <c r="EQ268" s="536"/>
      <c r="ER268" s="536"/>
      <c r="ES268" s="536"/>
      <c r="ET268" s="536"/>
      <c r="EU268" s="536"/>
      <c r="EV268" s="536"/>
      <c r="EW268" s="536"/>
      <c r="EX268" s="536"/>
      <c r="EY268" s="536"/>
      <c r="EZ268" s="536"/>
      <c r="FA268" s="536"/>
      <c r="FB268" s="536"/>
      <c r="FC268" s="536"/>
      <c r="FD268" s="536"/>
      <c r="FE268" s="536"/>
      <c r="FF268" s="536"/>
      <c r="FG268" s="536"/>
      <c r="FH268" s="536"/>
      <c r="FI268" s="536"/>
      <c r="FJ268" s="536"/>
      <c r="FK268" s="536"/>
      <c r="FL268" s="536"/>
      <c r="FM268" s="536"/>
      <c r="FN268" s="536"/>
      <c r="FO268" s="536"/>
      <c r="FP268" s="536"/>
      <c r="FQ268" s="536"/>
      <c r="FR268" s="536"/>
      <c r="FS268" s="536"/>
      <c r="FT268" s="536"/>
      <c r="FU268" s="536"/>
      <c r="FV268" s="536"/>
      <c r="FW268" s="536"/>
      <c r="FX268" s="536"/>
      <c r="FY268" s="536"/>
      <c r="FZ268" s="536"/>
      <c r="GA268" s="536"/>
      <c r="GB268" s="536"/>
      <c r="GC268" s="536"/>
      <c r="GD268" s="536"/>
      <c r="GE268" s="536"/>
      <c r="GF268" s="536"/>
      <c r="GG268" s="536"/>
      <c r="GH268" s="536"/>
      <c r="GI268" s="536"/>
      <c r="GJ268" s="536"/>
      <c r="GK268" s="536"/>
      <c r="GL268" s="536"/>
      <c r="GM268" s="536"/>
      <c r="GN268" s="536"/>
      <c r="GO268" s="536"/>
      <c r="GP268" s="536"/>
      <c r="GQ268" s="536"/>
      <c r="GR268" s="536"/>
      <c r="GS268" s="536"/>
      <c r="GT268" s="536"/>
      <c r="GU268" s="536"/>
      <c r="GV268" s="536"/>
      <c r="GW268" s="536"/>
      <c r="GX268" s="536"/>
      <c r="GY268" s="536"/>
      <c r="GZ268" s="536"/>
      <c r="HA268" s="536"/>
      <c r="HB268" s="536"/>
      <c r="HC268" s="536"/>
      <c r="HD268" s="536"/>
      <c r="HE268" s="536"/>
      <c r="HF268" s="536"/>
      <c r="HG268" s="536"/>
      <c r="HH268" s="536"/>
      <c r="HI268" s="536"/>
      <c r="HJ268" s="536"/>
      <c r="HK268" s="536"/>
      <c r="HL268" s="536"/>
      <c r="HM268" s="536"/>
      <c r="HN268" s="536"/>
      <c r="HO268" s="536"/>
      <c r="HP268" s="536"/>
      <c r="HQ268" s="536"/>
      <c r="HR268" s="536"/>
      <c r="HS268" s="536"/>
      <c r="HT268" s="536"/>
    </row>
    <row r="269" spans="1:228" s="538" customFormat="1" ht="15" customHeight="1">
      <c r="A269" s="577"/>
      <c r="B269" s="577"/>
      <c r="C269" s="544" t="s">
        <v>1410</v>
      </c>
      <c r="D269" s="545" t="s">
        <v>1411</v>
      </c>
      <c r="E269" s="542"/>
      <c r="F269" s="540"/>
      <c r="G269" s="540"/>
      <c r="H269" s="540"/>
      <c r="I269" s="540"/>
      <c r="J269" s="540"/>
      <c r="K269" s="543"/>
      <c r="L269" s="537"/>
      <c r="M269" s="536"/>
      <c r="N269" s="536"/>
      <c r="O269" s="536"/>
      <c r="P269" s="595"/>
      <c r="Q269" s="595"/>
      <c r="R269" s="536"/>
      <c r="S269" s="536"/>
      <c r="T269" s="536"/>
      <c r="U269" s="536"/>
      <c r="V269" s="536"/>
      <c r="W269" s="536"/>
      <c r="X269" s="536"/>
      <c r="Y269" s="536"/>
      <c r="Z269" s="536"/>
      <c r="AA269" s="536"/>
      <c r="AB269" s="536"/>
      <c r="AC269" s="536"/>
      <c r="AD269" s="536"/>
      <c r="AE269" s="536"/>
      <c r="AF269" s="536"/>
      <c r="AG269" s="536"/>
      <c r="AH269" s="536"/>
      <c r="AI269" s="536"/>
      <c r="AJ269" s="536"/>
      <c r="AK269" s="536"/>
      <c r="AL269" s="536"/>
      <c r="AM269" s="536"/>
      <c r="AN269" s="536"/>
      <c r="AO269" s="536"/>
      <c r="AP269" s="536"/>
      <c r="AQ269" s="536"/>
      <c r="AR269" s="536"/>
      <c r="AS269" s="536"/>
      <c r="AT269" s="536"/>
      <c r="AU269" s="536"/>
      <c r="AV269" s="536"/>
      <c r="AW269" s="536"/>
      <c r="AX269" s="536"/>
      <c r="AY269" s="536"/>
      <c r="AZ269" s="536"/>
      <c r="BA269" s="536"/>
      <c r="BB269" s="536"/>
      <c r="BC269" s="536"/>
      <c r="BD269" s="536"/>
      <c r="BE269" s="536"/>
      <c r="BF269" s="536"/>
      <c r="BG269" s="536"/>
      <c r="BH269" s="536"/>
      <c r="BI269" s="536"/>
      <c r="BJ269" s="536"/>
      <c r="BK269" s="536"/>
      <c r="BL269" s="536"/>
      <c r="BM269" s="536"/>
      <c r="BN269" s="536"/>
      <c r="BO269" s="536"/>
      <c r="BP269" s="536"/>
      <c r="BQ269" s="536"/>
      <c r="BR269" s="536"/>
      <c r="BS269" s="536"/>
      <c r="BT269" s="536"/>
      <c r="BU269" s="536"/>
      <c r="BV269" s="536"/>
      <c r="BW269" s="536"/>
      <c r="BX269" s="536"/>
      <c r="BY269" s="536"/>
      <c r="BZ269" s="536"/>
      <c r="CA269" s="536"/>
      <c r="CB269" s="536"/>
      <c r="CC269" s="536"/>
      <c r="CD269" s="536"/>
      <c r="CE269" s="536"/>
      <c r="CF269" s="536"/>
      <c r="CG269" s="536"/>
      <c r="CH269" s="536"/>
      <c r="CI269" s="536"/>
      <c r="CJ269" s="536"/>
      <c r="CK269" s="536"/>
      <c r="CL269" s="536"/>
      <c r="CM269" s="536"/>
      <c r="CN269" s="536"/>
      <c r="CO269" s="536"/>
      <c r="CP269" s="536"/>
      <c r="CQ269" s="536"/>
      <c r="CR269" s="536"/>
      <c r="CS269" s="536"/>
      <c r="CT269" s="536"/>
      <c r="CU269" s="536"/>
      <c r="CV269" s="536"/>
      <c r="CW269" s="536"/>
      <c r="CX269" s="536"/>
      <c r="CY269" s="536"/>
      <c r="CZ269" s="536"/>
      <c r="DA269" s="536"/>
      <c r="DB269" s="536"/>
      <c r="DC269" s="536"/>
      <c r="DD269" s="536"/>
      <c r="DE269" s="536"/>
      <c r="DF269" s="536"/>
      <c r="DG269" s="536"/>
      <c r="DH269" s="536"/>
      <c r="DI269" s="536"/>
      <c r="DJ269" s="536"/>
      <c r="DK269" s="536"/>
      <c r="DL269" s="536"/>
      <c r="DM269" s="536"/>
      <c r="DN269" s="536"/>
      <c r="DO269" s="536"/>
      <c r="DP269" s="536"/>
      <c r="DQ269" s="536"/>
      <c r="DR269" s="536"/>
      <c r="DS269" s="536"/>
      <c r="DT269" s="536"/>
      <c r="DU269" s="536"/>
      <c r="DV269" s="536"/>
      <c r="DW269" s="536"/>
      <c r="DX269" s="536"/>
      <c r="DY269" s="536"/>
      <c r="DZ269" s="536"/>
      <c r="EA269" s="536"/>
      <c r="EB269" s="536"/>
      <c r="EC269" s="536"/>
      <c r="ED269" s="536"/>
      <c r="EE269" s="536"/>
      <c r="EF269" s="536"/>
      <c r="EG269" s="536"/>
      <c r="EH269" s="536"/>
      <c r="EI269" s="536"/>
      <c r="EJ269" s="536"/>
      <c r="EK269" s="536"/>
      <c r="EL269" s="536"/>
      <c r="EM269" s="536"/>
      <c r="EN269" s="536"/>
      <c r="EO269" s="536"/>
      <c r="EP269" s="536"/>
      <c r="EQ269" s="536"/>
      <c r="ER269" s="536"/>
      <c r="ES269" s="536"/>
      <c r="ET269" s="536"/>
      <c r="EU269" s="536"/>
      <c r="EV269" s="536"/>
      <c r="EW269" s="536"/>
      <c r="EX269" s="536"/>
      <c r="EY269" s="536"/>
      <c r="EZ269" s="536"/>
      <c r="FA269" s="536"/>
      <c r="FB269" s="536"/>
      <c r="FC269" s="536"/>
      <c r="FD269" s="536"/>
      <c r="FE269" s="536"/>
      <c r="FF269" s="536"/>
      <c r="FG269" s="536"/>
      <c r="FH269" s="536"/>
      <c r="FI269" s="536"/>
      <c r="FJ269" s="536"/>
      <c r="FK269" s="536"/>
      <c r="FL269" s="536"/>
      <c r="FM269" s="536"/>
      <c r="FN269" s="536"/>
      <c r="FO269" s="536"/>
      <c r="FP269" s="536"/>
      <c r="FQ269" s="536"/>
      <c r="FR269" s="536"/>
      <c r="FS269" s="536"/>
      <c r="FT269" s="536"/>
      <c r="FU269" s="536"/>
      <c r="FV269" s="536"/>
      <c r="FW269" s="536"/>
      <c r="FX269" s="536"/>
      <c r="FY269" s="536"/>
      <c r="FZ269" s="536"/>
      <c r="GA269" s="536"/>
      <c r="GB269" s="536"/>
      <c r="GC269" s="536"/>
      <c r="GD269" s="536"/>
      <c r="GE269" s="536"/>
      <c r="GF269" s="536"/>
      <c r="GG269" s="536"/>
      <c r="GH269" s="536"/>
      <c r="GI269" s="536"/>
      <c r="GJ269" s="536"/>
      <c r="GK269" s="536"/>
      <c r="GL269" s="536"/>
      <c r="GM269" s="536"/>
      <c r="GN269" s="536"/>
      <c r="GO269" s="536"/>
      <c r="GP269" s="536"/>
      <c r="GQ269" s="536"/>
      <c r="GR269" s="536"/>
      <c r="GS269" s="536"/>
      <c r="GT269" s="536"/>
      <c r="GU269" s="536"/>
      <c r="GV269" s="536"/>
      <c r="GW269" s="536"/>
      <c r="GX269" s="536"/>
      <c r="GY269" s="536"/>
      <c r="GZ269" s="536"/>
      <c r="HA269" s="536"/>
      <c r="HB269" s="536"/>
      <c r="HC269" s="536"/>
      <c r="HD269" s="536"/>
      <c r="HE269" s="536"/>
      <c r="HF269" s="536"/>
      <c r="HG269" s="536"/>
      <c r="HH269" s="536"/>
      <c r="HI269" s="536"/>
      <c r="HJ269" s="536"/>
      <c r="HK269" s="536"/>
      <c r="HL269" s="536"/>
      <c r="HM269" s="536"/>
      <c r="HN269" s="536"/>
      <c r="HO269" s="536"/>
      <c r="HP269" s="536"/>
      <c r="HQ269" s="536"/>
      <c r="HR269" s="536"/>
      <c r="HS269" s="536"/>
      <c r="HT269" s="536"/>
    </row>
    <row r="270" spans="1:228" s="538" customFormat="1" ht="15" customHeight="1">
      <c r="A270" s="577"/>
      <c r="B270" s="577"/>
      <c r="C270" s="539"/>
      <c r="D270" s="542"/>
      <c r="E270" s="542"/>
      <c r="F270" s="540"/>
      <c r="G270" s="540"/>
      <c r="H270" s="540"/>
      <c r="I270" s="540"/>
      <c r="J270" s="540"/>
      <c r="K270" s="543"/>
      <c r="L270" s="537"/>
      <c r="M270" s="536"/>
      <c r="N270" s="536"/>
      <c r="O270" s="536"/>
      <c r="P270" s="595"/>
      <c r="Q270" s="595"/>
      <c r="R270" s="536"/>
      <c r="S270" s="536"/>
      <c r="T270" s="536"/>
      <c r="U270" s="536"/>
      <c r="V270" s="536"/>
      <c r="W270" s="536"/>
      <c r="X270" s="536"/>
      <c r="Y270" s="536"/>
      <c r="Z270" s="536"/>
      <c r="AA270" s="536"/>
      <c r="AB270" s="536"/>
      <c r="AC270" s="536"/>
      <c r="AD270" s="536"/>
      <c r="AE270" s="536"/>
      <c r="AF270" s="536"/>
      <c r="AG270" s="536"/>
      <c r="AH270" s="536"/>
      <c r="AI270" s="536"/>
      <c r="AJ270" s="536"/>
      <c r="AK270" s="536"/>
      <c r="AL270" s="536"/>
      <c r="AM270" s="536"/>
      <c r="AN270" s="536"/>
      <c r="AO270" s="536"/>
      <c r="AP270" s="536"/>
      <c r="AQ270" s="536"/>
      <c r="AR270" s="536"/>
      <c r="AS270" s="536"/>
      <c r="AT270" s="536"/>
      <c r="AU270" s="536"/>
      <c r="AV270" s="536"/>
      <c r="AW270" s="536"/>
      <c r="AX270" s="536"/>
      <c r="AY270" s="536"/>
      <c r="AZ270" s="536"/>
      <c r="BA270" s="536"/>
      <c r="BB270" s="536"/>
      <c r="BC270" s="536"/>
      <c r="BD270" s="536"/>
      <c r="BE270" s="536"/>
      <c r="BF270" s="536"/>
      <c r="BG270" s="536"/>
      <c r="BH270" s="536"/>
      <c r="BI270" s="536"/>
      <c r="BJ270" s="536"/>
      <c r="BK270" s="536"/>
      <c r="BL270" s="536"/>
      <c r="BM270" s="536"/>
      <c r="BN270" s="536"/>
      <c r="BO270" s="536"/>
      <c r="BP270" s="536"/>
      <c r="BQ270" s="536"/>
      <c r="BR270" s="536"/>
      <c r="BS270" s="536"/>
      <c r="BT270" s="536"/>
      <c r="BU270" s="536"/>
      <c r="BV270" s="536"/>
      <c r="BW270" s="536"/>
      <c r="BX270" s="536"/>
      <c r="BY270" s="536"/>
      <c r="BZ270" s="536"/>
      <c r="CA270" s="536"/>
      <c r="CB270" s="536"/>
      <c r="CC270" s="536"/>
      <c r="CD270" s="536"/>
      <c r="CE270" s="536"/>
      <c r="CF270" s="536"/>
      <c r="CG270" s="536"/>
      <c r="CH270" s="536"/>
      <c r="CI270" s="536"/>
      <c r="CJ270" s="536"/>
      <c r="CK270" s="536"/>
      <c r="CL270" s="536"/>
      <c r="CM270" s="536"/>
      <c r="CN270" s="536"/>
      <c r="CO270" s="536"/>
      <c r="CP270" s="536"/>
      <c r="CQ270" s="536"/>
      <c r="CR270" s="536"/>
      <c r="CS270" s="536"/>
      <c r="CT270" s="536"/>
      <c r="CU270" s="536"/>
      <c r="CV270" s="536"/>
      <c r="CW270" s="536"/>
      <c r="CX270" s="536"/>
      <c r="CY270" s="536"/>
      <c r="CZ270" s="536"/>
      <c r="DA270" s="536"/>
      <c r="DB270" s="536"/>
      <c r="DC270" s="536"/>
      <c r="DD270" s="536"/>
      <c r="DE270" s="536"/>
      <c r="DF270" s="536"/>
      <c r="DG270" s="536"/>
      <c r="DH270" s="536"/>
      <c r="DI270" s="536"/>
      <c r="DJ270" s="536"/>
      <c r="DK270" s="536"/>
      <c r="DL270" s="536"/>
      <c r="DM270" s="536"/>
      <c r="DN270" s="536"/>
      <c r="DO270" s="536"/>
      <c r="DP270" s="536"/>
      <c r="DQ270" s="536"/>
      <c r="DR270" s="536"/>
      <c r="DS270" s="536"/>
      <c r="DT270" s="536"/>
      <c r="DU270" s="536"/>
      <c r="DV270" s="536"/>
      <c r="DW270" s="536"/>
      <c r="DX270" s="536"/>
      <c r="DY270" s="536"/>
      <c r="DZ270" s="536"/>
      <c r="EA270" s="536"/>
      <c r="EB270" s="536"/>
      <c r="EC270" s="536"/>
      <c r="ED270" s="536"/>
      <c r="EE270" s="536"/>
      <c r="EF270" s="536"/>
      <c r="EG270" s="536"/>
      <c r="EH270" s="536"/>
      <c r="EI270" s="536"/>
      <c r="EJ270" s="536"/>
      <c r="EK270" s="536"/>
      <c r="EL270" s="536"/>
      <c r="EM270" s="536"/>
      <c r="EN270" s="536"/>
      <c r="EO270" s="536"/>
      <c r="EP270" s="536"/>
      <c r="EQ270" s="536"/>
      <c r="ER270" s="536"/>
      <c r="ES270" s="536"/>
      <c r="ET270" s="536"/>
      <c r="EU270" s="536"/>
      <c r="EV270" s="536"/>
      <c r="EW270" s="536"/>
      <c r="EX270" s="536"/>
      <c r="EY270" s="536"/>
      <c r="EZ270" s="536"/>
      <c r="FA270" s="536"/>
      <c r="FB270" s="536"/>
      <c r="FC270" s="536"/>
      <c r="FD270" s="536"/>
      <c r="FE270" s="536"/>
      <c r="FF270" s="536"/>
      <c r="FG270" s="536"/>
      <c r="FH270" s="536"/>
      <c r="FI270" s="536"/>
      <c r="FJ270" s="536"/>
      <c r="FK270" s="536"/>
      <c r="FL270" s="536"/>
      <c r="FM270" s="536"/>
      <c r="FN270" s="536"/>
      <c r="FO270" s="536"/>
      <c r="FP270" s="536"/>
      <c r="FQ270" s="536"/>
      <c r="FR270" s="536"/>
      <c r="FS270" s="536"/>
      <c r="FT270" s="536"/>
      <c r="FU270" s="536"/>
      <c r="FV270" s="536"/>
      <c r="FW270" s="536"/>
      <c r="FX270" s="536"/>
      <c r="FY270" s="536"/>
      <c r="FZ270" s="536"/>
      <c r="GA270" s="536"/>
      <c r="GB270" s="536"/>
      <c r="GC270" s="536"/>
      <c r="GD270" s="536"/>
      <c r="GE270" s="536"/>
      <c r="GF270" s="536"/>
      <c r="GG270" s="536"/>
      <c r="GH270" s="536"/>
      <c r="GI270" s="536"/>
      <c r="GJ270" s="536"/>
      <c r="GK270" s="536"/>
      <c r="GL270" s="536"/>
      <c r="GM270" s="536"/>
      <c r="GN270" s="536"/>
      <c r="GO270" s="536"/>
      <c r="GP270" s="536"/>
      <c r="GQ270" s="536"/>
      <c r="GR270" s="536"/>
      <c r="GS270" s="536"/>
      <c r="GT270" s="536"/>
      <c r="GU270" s="536"/>
      <c r="GV270" s="536"/>
      <c r="GW270" s="536"/>
      <c r="GX270" s="536"/>
      <c r="GY270" s="536"/>
      <c r="GZ270" s="536"/>
      <c r="HA270" s="536"/>
      <c r="HB270" s="536"/>
      <c r="HC270" s="536"/>
      <c r="HD270" s="536"/>
      <c r="HE270" s="536"/>
      <c r="HF270" s="536"/>
      <c r="HG270" s="536"/>
      <c r="HH270" s="536"/>
      <c r="HI270" s="536"/>
      <c r="HJ270" s="536"/>
      <c r="HK270" s="536"/>
      <c r="HL270" s="536"/>
      <c r="HM270" s="536"/>
      <c r="HN270" s="536"/>
      <c r="HO270" s="536"/>
      <c r="HP270" s="536"/>
      <c r="HQ270" s="536"/>
      <c r="HR270" s="536"/>
      <c r="HS270" s="536"/>
      <c r="HT270" s="536"/>
    </row>
    <row r="271" spans="1:228" s="538" customFormat="1" ht="15" customHeight="1">
      <c r="A271" s="577"/>
      <c r="B271" s="577"/>
      <c r="C271" s="539" t="s">
        <v>1415</v>
      </c>
      <c r="D271" s="542"/>
      <c r="E271" s="542"/>
      <c r="F271" s="540"/>
      <c r="G271" s="540"/>
      <c r="H271" s="541" t="s">
        <v>1412</v>
      </c>
      <c r="I271" s="540"/>
      <c r="J271" s="540"/>
      <c r="K271" s="543"/>
      <c r="L271" s="537"/>
      <c r="M271" s="536"/>
      <c r="N271" s="536"/>
      <c r="O271" s="536"/>
      <c r="P271" s="595"/>
      <c r="Q271" s="595"/>
      <c r="R271" s="536"/>
      <c r="S271" s="536"/>
      <c r="T271" s="536"/>
      <c r="U271" s="536"/>
      <c r="V271" s="536"/>
      <c r="W271" s="536"/>
      <c r="X271" s="536"/>
      <c r="Y271" s="536"/>
      <c r="Z271" s="536"/>
      <c r="AA271" s="536"/>
      <c r="AB271" s="536"/>
      <c r="AC271" s="536"/>
      <c r="AD271" s="536"/>
      <c r="AE271" s="536"/>
      <c r="AF271" s="536"/>
      <c r="AG271" s="536"/>
      <c r="AH271" s="536"/>
      <c r="AI271" s="536"/>
      <c r="AJ271" s="536"/>
      <c r="AK271" s="536"/>
      <c r="AL271" s="536"/>
      <c r="AM271" s="536"/>
      <c r="AN271" s="536"/>
      <c r="AO271" s="536"/>
      <c r="AP271" s="536"/>
      <c r="AQ271" s="536"/>
      <c r="AR271" s="536"/>
      <c r="AS271" s="536"/>
      <c r="AT271" s="536"/>
      <c r="AU271" s="536"/>
      <c r="AV271" s="536"/>
      <c r="AW271" s="536"/>
      <c r="AX271" s="536"/>
      <c r="AY271" s="536"/>
      <c r="AZ271" s="536"/>
      <c r="BA271" s="536"/>
      <c r="BB271" s="536"/>
      <c r="BC271" s="536"/>
      <c r="BD271" s="536"/>
      <c r="BE271" s="536"/>
      <c r="BF271" s="536"/>
      <c r="BG271" s="536"/>
      <c r="BH271" s="536"/>
      <c r="BI271" s="536"/>
      <c r="BJ271" s="536"/>
      <c r="BK271" s="536"/>
      <c r="BL271" s="536"/>
      <c r="BM271" s="536"/>
      <c r="BN271" s="536"/>
      <c r="BO271" s="536"/>
      <c r="BP271" s="536"/>
      <c r="BQ271" s="536"/>
      <c r="BR271" s="536"/>
      <c r="BS271" s="536"/>
      <c r="BT271" s="536"/>
      <c r="BU271" s="536"/>
      <c r="BV271" s="536"/>
      <c r="BW271" s="536"/>
      <c r="BX271" s="536"/>
      <c r="BY271" s="536"/>
      <c r="BZ271" s="536"/>
      <c r="CA271" s="536"/>
      <c r="CB271" s="536"/>
      <c r="CC271" s="536"/>
      <c r="CD271" s="536"/>
      <c r="CE271" s="536"/>
      <c r="CF271" s="536"/>
      <c r="CG271" s="536"/>
      <c r="CH271" s="536"/>
      <c r="CI271" s="536"/>
      <c r="CJ271" s="536"/>
      <c r="CK271" s="536"/>
      <c r="CL271" s="536"/>
      <c r="CM271" s="536"/>
      <c r="CN271" s="536"/>
      <c r="CO271" s="536"/>
      <c r="CP271" s="536"/>
      <c r="CQ271" s="536"/>
      <c r="CR271" s="536"/>
      <c r="CS271" s="536"/>
      <c r="CT271" s="536"/>
      <c r="CU271" s="536"/>
      <c r="CV271" s="536"/>
      <c r="CW271" s="536"/>
      <c r="CX271" s="536"/>
      <c r="CY271" s="536"/>
      <c r="CZ271" s="536"/>
      <c r="DA271" s="536"/>
      <c r="DB271" s="536"/>
      <c r="DC271" s="536"/>
      <c r="DD271" s="536"/>
      <c r="DE271" s="536"/>
      <c r="DF271" s="536"/>
      <c r="DG271" s="536"/>
      <c r="DH271" s="536"/>
      <c r="DI271" s="536"/>
      <c r="DJ271" s="536"/>
      <c r="DK271" s="536"/>
      <c r="DL271" s="536"/>
      <c r="DM271" s="536"/>
      <c r="DN271" s="536"/>
      <c r="DO271" s="536"/>
      <c r="DP271" s="536"/>
      <c r="DQ271" s="536"/>
      <c r="DR271" s="536"/>
      <c r="DS271" s="536"/>
      <c r="DT271" s="536"/>
      <c r="DU271" s="536"/>
      <c r="DV271" s="536"/>
      <c r="DW271" s="536"/>
      <c r="DX271" s="536"/>
      <c r="DY271" s="536"/>
      <c r="DZ271" s="536"/>
      <c r="EA271" s="536"/>
      <c r="EB271" s="536"/>
      <c r="EC271" s="536"/>
      <c r="ED271" s="536"/>
      <c r="EE271" s="536"/>
      <c r="EF271" s="536"/>
      <c r="EG271" s="536"/>
      <c r="EH271" s="536"/>
      <c r="EI271" s="536"/>
      <c r="EJ271" s="536"/>
      <c r="EK271" s="536"/>
      <c r="EL271" s="536"/>
      <c r="EM271" s="536"/>
      <c r="EN271" s="536"/>
      <c r="EO271" s="536"/>
      <c r="EP271" s="536"/>
      <c r="EQ271" s="536"/>
      <c r="ER271" s="536"/>
      <c r="ES271" s="536"/>
      <c r="ET271" s="536"/>
      <c r="EU271" s="536"/>
      <c r="EV271" s="536"/>
      <c r="EW271" s="536"/>
      <c r="EX271" s="536"/>
      <c r="EY271" s="536"/>
      <c r="EZ271" s="536"/>
      <c r="FA271" s="536"/>
      <c r="FB271" s="536"/>
      <c r="FC271" s="536"/>
      <c r="FD271" s="536"/>
      <c r="FE271" s="536"/>
      <c r="FF271" s="536"/>
      <c r="FG271" s="536"/>
      <c r="FH271" s="536"/>
      <c r="FI271" s="536"/>
      <c r="FJ271" s="536"/>
      <c r="FK271" s="536"/>
      <c r="FL271" s="536"/>
      <c r="FM271" s="536"/>
      <c r="FN271" s="536"/>
      <c r="FO271" s="536"/>
      <c r="FP271" s="536"/>
      <c r="FQ271" s="536"/>
      <c r="FR271" s="536"/>
      <c r="FS271" s="536"/>
      <c r="FT271" s="536"/>
      <c r="FU271" s="536"/>
      <c r="FV271" s="536"/>
      <c r="FW271" s="536"/>
      <c r="FX271" s="536"/>
      <c r="FY271" s="536"/>
      <c r="FZ271" s="536"/>
      <c r="GA271" s="536"/>
      <c r="GB271" s="536"/>
      <c r="GC271" s="536"/>
      <c r="GD271" s="536"/>
      <c r="GE271" s="536"/>
      <c r="GF271" s="536"/>
      <c r="GG271" s="536"/>
      <c r="GH271" s="536"/>
      <c r="GI271" s="536"/>
      <c r="GJ271" s="536"/>
      <c r="GK271" s="536"/>
      <c r="GL271" s="536"/>
      <c r="GM271" s="536"/>
      <c r="GN271" s="536"/>
      <c r="GO271" s="536"/>
      <c r="GP271" s="536"/>
      <c r="GQ271" s="536"/>
      <c r="GR271" s="536"/>
      <c r="GS271" s="536"/>
      <c r="GT271" s="536"/>
      <c r="GU271" s="536"/>
      <c r="GV271" s="536"/>
      <c r="GW271" s="536"/>
      <c r="GX271" s="536"/>
      <c r="GY271" s="536"/>
      <c r="GZ271" s="536"/>
      <c r="HA271" s="536"/>
      <c r="HB271" s="536"/>
      <c r="HC271" s="536"/>
      <c r="HD271" s="536"/>
      <c r="HE271" s="536"/>
      <c r="HF271" s="536"/>
      <c r="HG271" s="536"/>
      <c r="HH271" s="536"/>
      <c r="HI271" s="536"/>
      <c r="HJ271" s="536"/>
      <c r="HK271" s="536"/>
      <c r="HL271" s="536"/>
      <c r="HM271" s="536"/>
      <c r="HN271" s="536"/>
      <c r="HO271" s="536"/>
      <c r="HP271" s="536"/>
      <c r="HQ271" s="536"/>
      <c r="HR271" s="536"/>
      <c r="HS271" s="536"/>
      <c r="HT271" s="536"/>
    </row>
    <row r="272" spans="1:228" s="538" customFormat="1" ht="15" customHeight="1" thickBot="1">
      <c r="A272" s="578"/>
      <c r="B272" s="578"/>
      <c r="C272" s="546" t="s">
        <v>1410</v>
      </c>
      <c r="D272" s="548" t="s">
        <v>1413</v>
      </c>
      <c r="E272" s="549"/>
      <c r="F272" s="547"/>
      <c r="G272" s="547"/>
      <c r="H272" s="547"/>
      <c r="I272" s="547"/>
      <c r="J272" s="547"/>
      <c r="K272" s="550"/>
      <c r="L272" s="552"/>
      <c r="M272" s="551"/>
      <c r="N272" s="551"/>
      <c r="O272" s="551"/>
      <c r="P272" s="596"/>
      <c r="Q272" s="596"/>
      <c r="R272" s="536"/>
      <c r="S272" s="536"/>
      <c r="T272" s="536"/>
      <c r="U272" s="536"/>
      <c r="V272" s="536"/>
      <c r="W272" s="536"/>
      <c r="X272" s="536"/>
      <c r="Y272" s="536"/>
      <c r="Z272" s="536"/>
      <c r="AA272" s="536"/>
      <c r="AB272" s="536"/>
      <c r="AC272" s="536"/>
      <c r="AD272" s="536"/>
      <c r="AE272" s="536"/>
      <c r="AF272" s="536"/>
      <c r="AG272" s="536"/>
      <c r="AH272" s="536"/>
      <c r="AI272" s="536"/>
      <c r="AJ272" s="536"/>
      <c r="AK272" s="536"/>
      <c r="AL272" s="536"/>
      <c r="AM272" s="536"/>
      <c r="AN272" s="536"/>
      <c r="AO272" s="536"/>
      <c r="AP272" s="536"/>
      <c r="AQ272" s="536"/>
      <c r="AR272" s="536"/>
      <c r="AS272" s="536"/>
      <c r="AT272" s="536"/>
      <c r="AU272" s="536"/>
      <c r="AV272" s="536"/>
      <c r="AW272" s="536"/>
      <c r="AX272" s="536"/>
      <c r="AY272" s="536"/>
      <c r="AZ272" s="536"/>
      <c r="BA272" s="536"/>
      <c r="BB272" s="536"/>
      <c r="BC272" s="536"/>
      <c r="BD272" s="536"/>
      <c r="BE272" s="536"/>
      <c r="BF272" s="536"/>
      <c r="BG272" s="536"/>
      <c r="BH272" s="536"/>
      <c r="BI272" s="536"/>
      <c r="BJ272" s="536"/>
      <c r="BK272" s="536"/>
      <c r="BL272" s="536"/>
      <c r="BM272" s="536"/>
      <c r="BN272" s="536"/>
      <c r="BO272" s="536"/>
      <c r="BP272" s="536"/>
      <c r="BQ272" s="536"/>
      <c r="BR272" s="536"/>
      <c r="BS272" s="536"/>
      <c r="BT272" s="536"/>
      <c r="BU272" s="536"/>
      <c r="BV272" s="536"/>
      <c r="BW272" s="536"/>
      <c r="BX272" s="536"/>
      <c r="BY272" s="536"/>
      <c r="BZ272" s="536"/>
      <c r="CA272" s="536"/>
      <c r="CB272" s="536"/>
      <c r="CC272" s="536"/>
      <c r="CD272" s="536"/>
      <c r="CE272" s="536"/>
      <c r="CF272" s="536"/>
      <c r="CG272" s="536"/>
      <c r="CH272" s="536"/>
      <c r="CI272" s="536"/>
      <c r="CJ272" s="536"/>
      <c r="CK272" s="536"/>
      <c r="CL272" s="536"/>
      <c r="CM272" s="536"/>
      <c r="CN272" s="536"/>
      <c r="CO272" s="536"/>
      <c r="CP272" s="536"/>
      <c r="CQ272" s="536"/>
      <c r="CR272" s="536"/>
      <c r="CS272" s="536"/>
      <c r="CT272" s="536"/>
      <c r="CU272" s="536"/>
      <c r="CV272" s="536"/>
      <c r="CW272" s="536"/>
      <c r="CX272" s="536"/>
      <c r="CY272" s="536"/>
      <c r="CZ272" s="536"/>
      <c r="DA272" s="536"/>
      <c r="DB272" s="536"/>
      <c r="DC272" s="536"/>
      <c r="DD272" s="536"/>
      <c r="DE272" s="536"/>
      <c r="DF272" s="536"/>
      <c r="DG272" s="536"/>
      <c r="DH272" s="536"/>
      <c r="DI272" s="536"/>
      <c r="DJ272" s="536"/>
      <c r="DK272" s="536"/>
      <c r="DL272" s="536"/>
      <c r="DM272" s="536"/>
      <c r="DN272" s="536"/>
      <c r="DO272" s="536"/>
      <c r="DP272" s="536"/>
      <c r="DQ272" s="536"/>
      <c r="DR272" s="536"/>
      <c r="DS272" s="536"/>
      <c r="DT272" s="536"/>
      <c r="DU272" s="536"/>
      <c r="DV272" s="536"/>
      <c r="DW272" s="536"/>
      <c r="DX272" s="536"/>
      <c r="DY272" s="536"/>
      <c r="DZ272" s="536"/>
      <c r="EA272" s="536"/>
      <c r="EB272" s="536"/>
      <c r="EC272" s="536"/>
      <c r="ED272" s="536"/>
      <c r="EE272" s="536"/>
      <c r="EF272" s="536"/>
      <c r="EG272" s="536"/>
      <c r="EH272" s="536"/>
      <c r="EI272" s="536"/>
      <c r="EJ272" s="536"/>
      <c r="EK272" s="536"/>
      <c r="EL272" s="536"/>
      <c r="EM272" s="536"/>
      <c r="EN272" s="536"/>
      <c r="EO272" s="536"/>
      <c r="EP272" s="536"/>
      <c r="EQ272" s="536"/>
      <c r="ER272" s="536"/>
      <c r="ES272" s="536"/>
      <c r="ET272" s="536"/>
      <c r="EU272" s="536"/>
      <c r="EV272" s="536"/>
      <c r="EW272" s="536"/>
      <c r="EX272" s="536"/>
      <c r="EY272" s="536"/>
      <c r="EZ272" s="536"/>
      <c r="FA272" s="536"/>
      <c r="FB272" s="536"/>
      <c r="FC272" s="536"/>
      <c r="FD272" s="536"/>
      <c r="FE272" s="536"/>
      <c r="FF272" s="536"/>
      <c r="FG272" s="536"/>
      <c r="FH272" s="536"/>
      <c r="FI272" s="536"/>
      <c r="FJ272" s="536"/>
      <c r="FK272" s="536"/>
      <c r="FL272" s="536"/>
      <c r="FM272" s="536"/>
      <c r="FN272" s="536"/>
      <c r="FO272" s="536"/>
      <c r="FP272" s="536"/>
      <c r="FQ272" s="536"/>
      <c r="FR272" s="536"/>
      <c r="FS272" s="536"/>
      <c r="FT272" s="536"/>
      <c r="FU272" s="536"/>
      <c r="FV272" s="536"/>
      <c r="FW272" s="536"/>
      <c r="FX272" s="536"/>
      <c r="FY272" s="536"/>
      <c r="FZ272" s="536"/>
      <c r="GA272" s="536"/>
      <c r="GB272" s="536"/>
      <c r="GC272" s="536"/>
      <c r="GD272" s="536"/>
      <c r="GE272" s="536"/>
      <c r="GF272" s="536"/>
      <c r="GG272" s="536"/>
      <c r="GH272" s="536"/>
      <c r="GI272" s="536"/>
      <c r="GJ272" s="536"/>
      <c r="GK272" s="536"/>
      <c r="GL272" s="536"/>
      <c r="GM272" s="536"/>
      <c r="GN272" s="536"/>
      <c r="GO272" s="536"/>
      <c r="GP272" s="536"/>
      <c r="GQ272" s="536"/>
      <c r="GR272" s="536"/>
      <c r="GS272" s="536"/>
      <c r="GT272" s="536"/>
      <c r="GU272" s="536"/>
      <c r="GV272" s="536"/>
      <c r="GW272" s="536"/>
      <c r="GX272" s="536"/>
      <c r="GY272" s="536"/>
      <c r="GZ272" s="536"/>
      <c r="HA272" s="536"/>
      <c r="HB272" s="536"/>
      <c r="HC272" s="536"/>
      <c r="HD272" s="536"/>
      <c r="HE272" s="536"/>
      <c r="HF272" s="536"/>
      <c r="HG272" s="536"/>
      <c r="HH272" s="536"/>
      <c r="HI272" s="536"/>
      <c r="HJ272" s="536"/>
      <c r="HK272" s="536"/>
      <c r="HL272" s="536"/>
      <c r="HM272" s="536"/>
      <c r="HN272" s="536"/>
      <c r="HO272" s="536"/>
      <c r="HP272" s="536"/>
      <c r="HQ272" s="536"/>
      <c r="HR272" s="536"/>
      <c r="HS272" s="536"/>
      <c r="HT272" s="536"/>
    </row>
    <row r="273" spans="4:5" ht="15" customHeight="1">
      <c r="D273" s="620"/>
      <c r="E273" s="621"/>
    </row>
    <row r="274" spans="4:5" ht="15" customHeight="1">
      <c r="D274" s="620"/>
      <c r="E274" s="621"/>
    </row>
    <row r="275" spans="4:5" ht="15" customHeight="1">
      <c r="D275" s="620"/>
      <c r="E275" s="621"/>
    </row>
    <row r="276" spans="4:5" ht="15" customHeight="1">
      <c r="D276" s="620"/>
      <c r="E276" s="621"/>
    </row>
    <row r="277" spans="4:5" ht="15" customHeight="1">
      <c r="D277" s="620"/>
      <c r="E277" s="621"/>
    </row>
    <row r="278" spans="4:5" ht="15" customHeight="1">
      <c r="D278" s="620"/>
      <c r="E278" s="621"/>
    </row>
    <row r="279" spans="4:5" ht="15" customHeight="1">
      <c r="D279" s="620"/>
      <c r="E279" s="621"/>
    </row>
    <row r="280" spans="4:5" ht="15" customHeight="1">
      <c r="D280" s="620"/>
      <c r="E280" s="621"/>
    </row>
    <row r="281" spans="4:5" ht="15" customHeight="1">
      <c r="D281" s="620"/>
      <c r="E281" s="621"/>
    </row>
    <row r="282" spans="4:5" ht="15" customHeight="1">
      <c r="D282" s="620"/>
      <c r="E282" s="621"/>
    </row>
    <row r="283" spans="4:5" ht="15" customHeight="1">
      <c r="D283" s="620"/>
      <c r="E283" s="621"/>
    </row>
    <row r="284" spans="4:5" ht="15" customHeight="1">
      <c r="D284" s="620"/>
      <c r="E284" s="621"/>
    </row>
    <row r="285" spans="4:5" ht="15" customHeight="1">
      <c r="D285" s="620"/>
      <c r="E285" s="621"/>
    </row>
    <row r="286" spans="4:5" ht="15" customHeight="1">
      <c r="D286" s="620"/>
      <c r="E286" s="621"/>
    </row>
    <row r="287" spans="4:5" ht="15" customHeight="1">
      <c r="D287" s="620"/>
      <c r="E287" s="621"/>
    </row>
    <row r="288" spans="4:5" ht="15" customHeight="1">
      <c r="D288" s="620"/>
      <c r="E288" s="621"/>
    </row>
    <row r="289" spans="4:5" ht="15" customHeight="1">
      <c r="D289" s="620"/>
      <c r="E289" s="621"/>
    </row>
    <row r="290" spans="4:5" ht="15" customHeight="1">
      <c r="D290" s="620"/>
      <c r="E290" s="621"/>
    </row>
    <row r="291" spans="4:5" ht="15" customHeight="1">
      <c r="D291" s="620"/>
      <c r="E291" s="621"/>
    </row>
    <row r="292" spans="4:5" ht="15" customHeight="1">
      <c r="D292" s="620"/>
      <c r="E292" s="621"/>
    </row>
    <row r="293" spans="4:5" ht="15" customHeight="1">
      <c r="D293" s="620"/>
      <c r="E293" s="621"/>
    </row>
    <row r="294" spans="4:5" ht="15" customHeight="1">
      <c r="D294" s="620"/>
      <c r="E294" s="621"/>
    </row>
    <row r="295" spans="4:5" ht="15" customHeight="1">
      <c r="D295" s="620"/>
      <c r="E295" s="621"/>
    </row>
    <row r="296" spans="4:5" ht="15" customHeight="1">
      <c r="D296" s="620"/>
      <c r="E296" s="621"/>
    </row>
    <row r="297" spans="4:5" ht="15" customHeight="1">
      <c r="D297" s="620"/>
      <c r="E297" s="621"/>
    </row>
    <row r="298" spans="4:5" ht="15" customHeight="1">
      <c r="D298" s="620"/>
      <c r="E298" s="621"/>
    </row>
    <row r="299" spans="4:5" ht="15" customHeight="1">
      <c r="D299" s="620"/>
      <c r="E299" s="621"/>
    </row>
    <row r="300" spans="4:5" ht="15" customHeight="1">
      <c r="D300" s="620"/>
      <c r="E300" s="621"/>
    </row>
    <row r="301" spans="4:5" ht="15" customHeight="1">
      <c r="D301" s="620"/>
      <c r="E301" s="621"/>
    </row>
    <row r="302" spans="4:5" ht="15" customHeight="1">
      <c r="D302" s="620"/>
      <c r="E302" s="621"/>
    </row>
    <row r="303" spans="4:5" ht="15" customHeight="1">
      <c r="D303" s="620"/>
      <c r="E303" s="621"/>
    </row>
    <row r="304" spans="4:5" ht="15" customHeight="1">
      <c r="D304" s="620"/>
      <c r="E304" s="621"/>
    </row>
    <row r="305" spans="4:5" ht="15" customHeight="1">
      <c r="D305" s="620"/>
      <c r="E305" s="621"/>
    </row>
    <row r="306" spans="4:5" ht="15" customHeight="1">
      <c r="D306" s="620"/>
      <c r="E306" s="621"/>
    </row>
    <row r="307" spans="4:5" ht="15" customHeight="1">
      <c r="D307" s="620"/>
      <c r="E307" s="621"/>
    </row>
    <row r="308" spans="4:5" ht="15" customHeight="1">
      <c r="D308" s="620"/>
      <c r="E308" s="621"/>
    </row>
    <row r="309" spans="4:5" ht="15" customHeight="1">
      <c r="D309" s="620"/>
      <c r="E309" s="621"/>
    </row>
    <row r="310" spans="4:5" ht="15" customHeight="1">
      <c r="D310" s="620"/>
      <c r="E310" s="621"/>
    </row>
    <row r="311" spans="4:5" ht="15" customHeight="1">
      <c r="D311" s="620"/>
      <c r="E311" s="621"/>
    </row>
    <row r="312" spans="4:5" ht="15" customHeight="1">
      <c r="D312" s="620"/>
      <c r="E312" s="621"/>
    </row>
    <row r="313" spans="4:5" ht="15" customHeight="1">
      <c r="D313" s="620"/>
      <c r="E313" s="621"/>
    </row>
    <row r="314" spans="4:5" ht="15" customHeight="1">
      <c r="D314" s="620"/>
      <c r="E314" s="621"/>
    </row>
    <row r="315" spans="4:5" ht="15" customHeight="1">
      <c r="D315" s="620"/>
      <c r="E315" s="621"/>
    </row>
    <row r="316" spans="4:5" ht="15" customHeight="1">
      <c r="D316" s="620"/>
      <c r="E316" s="621"/>
    </row>
    <row r="317" spans="4:5" ht="15" customHeight="1">
      <c r="D317" s="620"/>
      <c r="E317" s="621"/>
    </row>
    <row r="318" spans="4:5" ht="15" customHeight="1">
      <c r="D318" s="620"/>
      <c r="E318" s="621"/>
    </row>
    <row r="319" spans="4:5" ht="15" customHeight="1">
      <c r="D319" s="620"/>
      <c r="E319" s="621"/>
    </row>
    <row r="320" spans="4:5" ht="15" customHeight="1">
      <c r="D320" s="620"/>
      <c r="E320" s="621"/>
    </row>
    <row r="321" spans="4:5" ht="15" customHeight="1">
      <c r="D321" s="620"/>
      <c r="E321" s="621"/>
    </row>
    <row r="322" spans="4:5" ht="15" customHeight="1">
      <c r="D322" s="620"/>
      <c r="E322" s="621"/>
    </row>
    <row r="323" spans="4:5" ht="15" customHeight="1">
      <c r="D323" s="620"/>
      <c r="E323" s="621"/>
    </row>
    <row r="324" spans="4:5" ht="15" customHeight="1">
      <c r="D324" s="620"/>
      <c r="E324" s="621"/>
    </row>
    <row r="325" spans="4:5" ht="15" customHeight="1">
      <c r="D325" s="620"/>
      <c r="E325" s="621"/>
    </row>
    <row r="326" spans="4:5" ht="15" customHeight="1">
      <c r="D326" s="620"/>
      <c r="E326" s="621"/>
    </row>
    <row r="327" spans="4:5" ht="15" customHeight="1">
      <c r="D327" s="620"/>
      <c r="E327" s="621"/>
    </row>
    <row r="328" spans="4:5" ht="15" customHeight="1">
      <c r="D328" s="620"/>
      <c r="E328" s="621"/>
    </row>
    <row r="329" spans="4:5" ht="15" customHeight="1">
      <c r="D329" s="620"/>
      <c r="E329" s="621"/>
    </row>
    <row r="330" spans="4:5" ht="15" customHeight="1">
      <c r="D330" s="620"/>
      <c r="E330" s="621"/>
    </row>
    <row r="331" spans="4:5" ht="15" customHeight="1">
      <c r="D331" s="620"/>
      <c r="E331" s="621"/>
    </row>
    <row r="332" spans="4:5" ht="15" customHeight="1">
      <c r="D332" s="620"/>
      <c r="E332" s="621"/>
    </row>
    <row r="333" spans="4:5" ht="15" customHeight="1">
      <c r="D333" s="620"/>
      <c r="E333" s="621"/>
    </row>
    <row r="334" spans="4:5" ht="15" customHeight="1">
      <c r="D334" s="620"/>
      <c r="E334" s="621"/>
    </row>
    <row r="335" spans="4:5" ht="15" customHeight="1">
      <c r="D335" s="620"/>
      <c r="E335" s="621"/>
    </row>
    <row r="336" spans="4:5" ht="15" customHeight="1">
      <c r="D336" s="620"/>
      <c r="E336" s="621"/>
    </row>
    <row r="337" spans="4:5" ht="15" customHeight="1">
      <c r="D337" s="620"/>
      <c r="E337" s="621"/>
    </row>
    <row r="338" spans="4:5" ht="15" customHeight="1">
      <c r="D338" s="620"/>
      <c r="E338" s="621"/>
    </row>
    <row r="339" spans="4:5" ht="15" customHeight="1">
      <c r="D339" s="620"/>
      <c r="E339" s="621"/>
    </row>
    <row r="340" spans="4:5" ht="15" customHeight="1">
      <c r="D340" s="620"/>
      <c r="E340" s="621"/>
    </row>
    <row r="341" spans="4:5" ht="15" customHeight="1">
      <c r="D341" s="620"/>
      <c r="E341" s="621"/>
    </row>
    <row r="342" spans="4:5" ht="15" customHeight="1">
      <c r="D342" s="620"/>
      <c r="E342" s="621"/>
    </row>
    <row r="343" spans="4:5" ht="15" customHeight="1">
      <c r="D343" s="620"/>
      <c r="E343" s="621"/>
    </row>
    <row r="344" spans="4:5" ht="15" customHeight="1">
      <c r="D344" s="620"/>
      <c r="E344" s="621"/>
    </row>
    <row r="345" spans="4:5" ht="15" customHeight="1">
      <c r="D345" s="620"/>
      <c r="E345" s="621"/>
    </row>
    <row r="346" spans="4:5" ht="15" customHeight="1">
      <c r="D346" s="620"/>
      <c r="E346" s="621"/>
    </row>
    <row r="347" spans="4:5" ht="15" customHeight="1">
      <c r="D347" s="620"/>
      <c r="E347" s="621"/>
    </row>
    <row r="348" spans="4:5" ht="15" customHeight="1">
      <c r="D348" s="620"/>
      <c r="E348" s="621"/>
    </row>
    <row r="349" spans="4:5" ht="15" customHeight="1">
      <c r="D349" s="620"/>
      <c r="E349" s="621"/>
    </row>
    <row r="350" spans="4:5" ht="15" customHeight="1">
      <c r="D350" s="620"/>
      <c r="E350" s="621"/>
    </row>
    <row r="351" spans="4:5" ht="15" customHeight="1">
      <c r="D351" s="620"/>
      <c r="E351" s="621"/>
    </row>
    <row r="352" spans="4:5" ht="15" customHeight="1">
      <c r="D352" s="620"/>
      <c r="E352" s="621"/>
    </row>
    <row r="353" spans="4:5" ht="15" customHeight="1">
      <c r="D353" s="620"/>
      <c r="E353" s="621"/>
    </row>
    <row r="354" spans="4:5" ht="15" customHeight="1">
      <c r="D354" s="620"/>
      <c r="E354" s="621"/>
    </row>
    <row r="355" spans="4:5" ht="15" customHeight="1">
      <c r="D355" s="620"/>
      <c r="E355" s="621"/>
    </row>
    <row r="356" spans="4:5" ht="15" customHeight="1">
      <c r="D356" s="620"/>
      <c r="E356" s="621"/>
    </row>
    <row r="357" spans="4:5" ht="15" customHeight="1">
      <c r="D357" s="620"/>
      <c r="E357" s="621"/>
    </row>
    <row r="358" spans="4:5" ht="15" customHeight="1">
      <c r="D358" s="620"/>
      <c r="E358" s="621"/>
    </row>
    <row r="359" spans="4:5" ht="15" customHeight="1">
      <c r="D359" s="620"/>
      <c r="E359" s="621"/>
    </row>
    <row r="360" spans="4:5" ht="15" customHeight="1">
      <c r="D360" s="620"/>
      <c r="E360" s="621"/>
    </row>
    <row r="361" spans="4:5" ht="15" customHeight="1">
      <c r="D361" s="620"/>
      <c r="E361" s="621"/>
    </row>
    <row r="362" spans="4:5" ht="15" customHeight="1">
      <c r="D362" s="620"/>
      <c r="E362" s="621"/>
    </row>
    <row r="363" spans="4:5" ht="15" customHeight="1">
      <c r="D363" s="620"/>
      <c r="E363" s="621"/>
    </row>
    <row r="364" spans="4:5" ht="15" customHeight="1">
      <c r="D364" s="620"/>
      <c r="E364" s="621"/>
    </row>
    <row r="365" spans="4:5" ht="15" customHeight="1">
      <c r="D365" s="620"/>
      <c r="E365" s="621"/>
    </row>
    <row r="366" spans="4:5" ht="15" customHeight="1">
      <c r="D366" s="620"/>
      <c r="E366" s="621"/>
    </row>
    <row r="367" spans="4:5" ht="15" customHeight="1">
      <c r="D367" s="620"/>
      <c r="E367" s="621"/>
    </row>
    <row r="368" spans="4:5" ht="15" customHeight="1">
      <c r="D368" s="620"/>
      <c r="E368" s="621"/>
    </row>
    <row r="369" spans="4:5" ht="15" customHeight="1">
      <c r="D369" s="620"/>
      <c r="E369" s="621"/>
    </row>
    <row r="370" spans="4:5" ht="15" customHeight="1">
      <c r="D370" s="620"/>
      <c r="E370" s="621"/>
    </row>
    <row r="371" spans="4:5" ht="15" customHeight="1">
      <c r="D371" s="620"/>
      <c r="E371" s="621"/>
    </row>
    <row r="372" spans="4:5" ht="15" customHeight="1">
      <c r="D372" s="620"/>
      <c r="E372" s="621"/>
    </row>
    <row r="373" spans="4:5" ht="15" customHeight="1">
      <c r="D373" s="620"/>
      <c r="E373" s="621"/>
    </row>
    <row r="374" spans="4:5" ht="15" customHeight="1">
      <c r="D374" s="620"/>
      <c r="E374" s="621"/>
    </row>
    <row r="375" spans="4:5" ht="15" customHeight="1">
      <c r="D375" s="620"/>
      <c r="E375" s="621"/>
    </row>
    <row r="376" spans="4:5" ht="15" customHeight="1">
      <c r="D376" s="620"/>
      <c r="E376" s="621"/>
    </row>
    <row r="377" spans="4:5" ht="15" customHeight="1">
      <c r="D377" s="620"/>
      <c r="E377" s="621"/>
    </row>
    <row r="378" spans="4:5" ht="15" customHeight="1">
      <c r="D378" s="620"/>
      <c r="E378" s="621"/>
    </row>
    <row r="379" spans="4:5" ht="15" customHeight="1">
      <c r="D379" s="620"/>
      <c r="E379" s="621"/>
    </row>
    <row r="380" spans="4:5" ht="15" customHeight="1">
      <c r="D380" s="620"/>
      <c r="E380" s="621"/>
    </row>
    <row r="381" spans="4:5" ht="15" customHeight="1">
      <c r="D381" s="620"/>
      <c r="E381" s="621"/>
    </row>
    <row r="382" spans="4:5" ht="15" customHeight="1">
      <c r="D382" s="620"/>
      <c r="E382" s="621"/>
    </row>
    <row r="383" spans="4:5" ht="15" customHeight="1">
      <c r="D383" s="620"/>
      <c r="E383" s="621"/>
    </row>
    <row r="384" spans="4:5" ht="15" customHeight="1">
      <c r="D384" s="620"/>
      <c r="E384" s="621"/>
    </row>
    <row r="385" spans="4:5" ht="15" customHeight="1">
      <c r="D385" s="620"/>
      <c r="E385" s="621"/>
    </row>
    <row r="386" spans="4:5" ht="15" customHeight="1">
      <c r="D386" s="620"/>
      <c r="E386" s="621"/>
    </row>
    <row r="387" spans="4:5" ht="15" customHeight="1">
      <c r="D387" s="620"/>
      <c r="E387" s="621"/>
    </row>
    <row r="388" spans="4:5" ht="15" customHeight="1">
      <c r="D388" s="620"/>
      <c r="E388" s="621"/>
    </row>
    <row r="389" spans="4:5" ht="15" customHeight="1">
      <c r="D389" s="620"/>
      <c r="E389" s="621"/>
    </row>
    <row r="390" spans="4:5" ht="15" customHeight="1">
      <c r="D390" s="620"/>
      <c r="E390" s="621"/>
    </row>
    <row r="391" spans="4:5" ht="15" customHeight="1">
      <c r="D391" s="620"/>
      <c r="E391" s="621"/>
    </row>
    <row r="392" spans="4:5" ht="15" customHeight="1">
      <c r="D392" s="620"/>
      <c r="E392" s="621"/>
    </row>
    <row r="393" spans="4:5" ht="15" customHeight="1">
      <c r="D393" s="620"/>
      <c r="E393" s="621"/>
    </row>
    <row r="394" spans="4:5" ht="15" customHeight="1">
      <c r="D394" s="620"/>
      <c r="E394" s="621"/>
    </row>
    <row r="395" spans="4:5" ht="15" customHeight="1">
      <c r="D395" s="620"/>
      <c r="E395" s="621"/>
    </row>
    <row r="396" spans="4:5" ht="15" customHeight="1">
      <c r="D396" s="620"/>
      <c r="E396" s="621"/>
    </row>
    <row r="397" spans="4:5" ht="15" customHeight="1">
      <c r="D397" s="620"/>
      <c r="E397" s="621"/>
    </row>
    <row r="398" spans="4:5" ht="15" customHeight="1">
      <c r="D398" s="620"/>
      <c r="E398" s="621"/>
    </row>
    <row r="399" spans="4:5" ht="15" customHeight="1">
      <c r="D399" s="620"/>
      <c r="E399" s="621"/>
    </row>
    <row r="400" spans="4:5" ht="15" customHeight="1">
      <c r="D400" s="620"/>
      <c r="E400" s="621"/>
    </row>
    <row r="401" spans="4:5" ht="15" customHeight="1">
      <c r="D401" s="620"/>
      <c r="E401" s="621"/>
    </row>
    <row r="402" spans="4:5" ht="15" customHeight="1">
      <c r="D402" s="620"/>
      <c r="E402" s="621"/>
    </row>
    <row r="403" spans="4:5" ht="15" customHeight="1">
      <c r="D403" s="620"/>
      <c r="E403" s="621"/>
    </row>
    <row r="404" spans="4:5" ht="15" customHeight="1">
      <c r="D404" s="620"/>
      <c r="E404" s="621"/>
    </row>
    <row r="405" spans="4:5" ht="15" customHeight="1">
      <c r="D405" s="620"/>
      <c r="E405" s="621"/>
    </row>
    <row r="406" spans="4:5" ht="15" customHeight="1">
      <c r="D406" s="620"/>
      <c r="E406" s="621"/>
    </row>
    <row r="407" spans="4:5" ht="15" customHeight="1">
      <c r="D407" s="620"/>
      <c r="E407" s="621"/>
    </row>
    <row r="408" spans="4:5" ht="15" customHeight="1">
      <c r="D408" s="620"/>
      <c r="E408" s="621"/>
    </row>
    <row r="409" spans="4:5" ht="15" customHeight="1">
      <c r="D409" s="620"/>
      <c r="E409" s="621"/>
    </row>
    <row r="410" spans="4:5" ht="15" customHeight="1">
      <c r="D410" s="620"/>
      <c r="E410" s="621"/>
    </row>
    <row r="411" spans="4:5" ht="15" customHeight="1">
      <c r="D411" s="620"/>
      <c r="E411" s="621"/>
    </row>
    <row r="412" spans="4:5" ht="15" customHeight="1">
      <c r="D412" s="620"/>
      <c r="E412" s="621"/>
    </row>
    <row r="413" spans="4:5" ht="15" customHeight="1">
      <c r="D413" s="620"/>
      <c r="E413" s="621"/>
    </row>
    <row r="414" spans="4:5" ht="15" customHeight="1">
      <c r="D414" s="620"/>
      <c r="E414" s="621"/>
    </row>
    <row r="415" spans="4:5" ht="15" customHeight="1">
      <c r="D415" s="620"/>
      <c r="E415" s="621"/>
    </row>
    <row r="416" spans="4:5" ht="15" customHeight="1">
      <c r="D416" s="620"/>
      <c r="E416" s="621"/>
    </row>
    <row r="417" spans="4:5" ht="15" customHeight="1">
      <c r="D417" s="620"/>
      <c r="E417" s="621"/>
    </row>
    <row r="418" spans="4:5" ht="15" customHeight="1">
      <c r="D418" s="620"/>
      <c r="E418" s="621"/>
    </row>
    <row r="419" spans="4:5" ht="15" customHeight="1">
      <c r="D419" s="620"/>
      <c r="E419" s="621"/>
    </row>
    <row r="420" spans="4:5" ht="15" customHeight="1">
      <c r="D420" s="620"/>
      <c r="E420" s="621"/>
    </row>
    <row r="421" spans="4:5" ht="15" customHeight="1">
      <c r="D421" s="620"/>
      <c r="E421" s="621"/>
    </row>
    <row r="422" spans="4:5" ht="15" customHeight="1">
      <c r="D422" s="620"/>
      <c r="E422" s="621"/>
    </row>
    <row r="423" spans="4:5" ht="15" customHeight="1">
      <c r="D423" s="620"/>
      <c r="E423" s="621"/>
    </row>
    <row r="424" spans="4:5" ht="15" customHeight="1">
      <c r="D424" s="620"/>
      <c r="E424" s="621"/>
    </row>
    <row r="425" spans="4:5" ht="15" customHeight="1">
      <c r="D425" s="620"/>
      <c r="E425" s="621"/>
    </row>
    <row r="426" spans="4:5" ht="15" customHeight="1">
      <c r="D426" s="620"/>
      <c r="E426" s="621"/>
    </row>
    <row r="427" spans="4:5" ht="15" customHeight="1">
      <c r="D427" s="620"/>
      <c r="E427" s="621"/>
    </row>
    <row r="428" spans="4:5" ht="15" customHeight="1">
      <c r="D428" s="620"/>
      <c r="E428" s="621"/>
    </row>
    <row r="429" spans="4:5" ht="15" customHeight="1">
      <c r="D429" s="620"/>
      <c r="E429" s="621"/>
    </row>
    <row r="430" spans="4:5" ht="15" customHeight="1">
      <c r="D430" s="620"/>
      <c r="E430" s="621"/>
    </row>
    <row r="431" spans="4:5" ht="15" customHeight="1">
      <c r="D431" s="620"/>
      <c r="E431" s="621"/>
    </row>
    <row r="432" spans="4:5" ht="15" customHeight="1">
      <c r="D432" s="620"/>
      <c r="E432" s="621"/>
    </row>
    <row r="433" spans="4:5" ht="15" customHeight="1">
      <c r="D433" s="620"/>
      <c r="E433" s="621"/>
    </row>
    <row r="434" spans="4:5" ht="15" customHeight="1">
      <c r="D434" s="620"/>
      <c r="E434" s="621"/>
    </row>
    <row r="435" spans="4:5" ht="15" customHeight="1">
      <c r="D435" s="620"/>
      <c r="E435" s="621"/>
    </row>
    <row r="436" spans="4:5" ht="15" customHeight="1">
      <c r="D436" s="620"/>
      <c r="E436" s="621"/>
    </row>
    <row r="437" spans="4:5" ht="15" customHeight="1">
      <c r="D437" s="620"/>
      <c r="E437" s="621"/>
    </row>
    <row r="438" spans="4:5" ht="15" customHeight="1">
      <c r="D438" s="620"/>
      <c r="E438" s="621"/>
    </row>
    <row r="439" spans="4:5" ht="15" customHeight="1">
      <c r="D439" s="620"/>
      <c r="E439" s="621"/>
    </row>
    <row r="440" spans="4:5" ht="15" customHeight="1">
      <c r="D440" s="620"/>
      <c r="E440" s="621"/>
    </row>
    <row r="441" spans="4:5" ht="15" customHeight="1">
      <c r="D441" s="620"/>
      <c r="E441" s="621"/>
    </row>
    <row r="442" spans="4:5" ht="15" customHeight="1">
      <c r="D442" s="620"/>
      <c r="E442" s="621"/>
    </row>
    <row r="443" spans="4:5" ht="15" customHeight="1">
      <c r="D443" s="620"/>
      <c r="E443" s="621"/>
    </row>
    <row r="444" spans="4:5" ht="15" customHeight="1">
      <c r="D444" s="620"/>
      <c r="E444" s="621"/>
    </row>
    <row r="445" spans="4:5" ht="15" customHeight="1">
      <c r="D445" s="620"/>
      <c r="E445" s="621"/>
    </row>
    <row r="446" spans="4:5" ht="15" customHeight="1">
      <c r="D446" s="620"/>
      <c r="E446" s="621"/>
    </row>
    <row r="447" spans="4:5" ht="15" customHeight="1">
      <c r="D447" s="620"/>
      <c r="E447" s="621"/>
    </row>
    <row r="448" spans="4:5" ht="15" customHeight="1">
      <c r="D448" s="620"/>
      <c r="E448" s="621"/>
    </row>
    <row r="449" spans="4:5" ht="15" customHeight="1">
      <c r="D449" s="620"/>
      <c r="E449" s="621"/>
    </row>
    <row r="450" spans="4:5" ht="15" customHeight="1">
      <c r="D450" s="620"/>
      <c r="E450" s="621"/>
    </row>
    <row r="451" spans="4:5" ht="15" customHeight="1">
      <c r="D451" s="620"/>
      <c r="E451" s="621"/>
    </row>
    <row r="452" spans="4:5" ht="15" customHeight="1">
      <c r="D452" s="620"/>
      <c r="E452" s="621"/>
    </row>
    <row r="453" spans="4:5" ht="15" customHeight="1">
      <c r="D453" s="620"/>
      <c r="E453" s="621"/>
    </row>
    <row r="454" spans="4:5" ht="15" customHeight="1">
      <c r="D454" s="620"/>
      <c r="E454" s="621"/>
    </row>
    <row r="455" spans="4:5" ht="15" customHeight="1">
      <c r="D455" s="620"/>
      <c r="E455" s="621"/>
    </row>
    <row r="456" spans="4:5" ht="15" customHeight="1">
      <c r="D456" s="620"/>
      <c r="E456" s="621"/>
    </row>
    <row r="457" spans="4:5" ht="15" customHeight="1">
      <c r="D457" s="620"/>
      <c r="E457" s="621"/>
    </row>
    <row r="458" spans="4:5" ht="15" customHeight="1">
      <c r="D458" s="620"/>
      <c r="E458" s="621"/>
    </row>
    <row r="459" spans="4:5" ht="15" customHeight="1">
      <c r="D459" s="620"/>
      <c r="E459" s="621"/>
    </row>
    <row r="460" spans="4:5" ht="15" customHeight="1">
      <c r="D460" s="620"/>
      <c r="E460" s="621"/>
    </row>
    <row r="461" spans="4:5" ht="15" customHeight="1">
      <c r="D461" s="620"/>
      <c r="E461" s="621"/>
    </row>
    <row r="462" spans="4:5" ht="15" customHeight="1">
      <c r="D462" s="620"/>
      <c r="E462" s="621"/>
    </row>
    <row r="463" spans="4:5" ht="15" customHeight="1">
      <c r="D463" s="620"/>
      <c r="E463" s="621"/>
    </row>
    <row r="464" spans="4:5" ht="15" customHeight="1">
      <c r="D464" s="620"/>
      <c r="E464" s="621"/>
    </row>
    <row r="465" spans="4:5" ht="15" customHeight="1">
      <c r="D465" s="620"/>
      <c r="E465" s="621"/>
    </row>
    <row r="466" spans="4:5" ht="15" customHeight="1">
      <c r="D466" s="620"/>
      <c r="E466" s="621"/>
    </row>
    <row r="467" spans="4:5" ht="15" customHeight="1">
      <c r="D467" s="620"/>
      <c r="E467" s="621"/>
    </row>
    <row r="468" spans="4:5" ht="15" customHeight="1">
      <c r="D468" s="620"/>
      <c r="E468" s="621"/>
    </row>
    <row r="469" spans="4:5" ht="15" customHeight="1">
      <c r="D469" s="620"/>
      <c r="E469" s="621"/>
    </row>
    <row r="470" spans="4:5" ht="15" customHeight="1">
      <c r="D470" s="620"/>
      <c r="E470" s="621"/>
    </row>
    <row r="471" spans="4:5" ht="15" customHeight="1">
      <c r="D471" s="620"/>
      <c r="E471" s="621"/>
    </row>
    <row r="472" spans="4:5" ht="15" customHeight="1">
      <c r="D472" s="620"/>
      <c r="E472" s="621"/>
    </row>
    <row r="473" spans="4:5" ht="15" customHeight="1">
      <c r="D473" s="620"/>
      <c r="E473" s="621"/>
    </row>
    <row r="474" spans="4:5" ht="15" customHeight="1">
      <c r="D474" s="620"/>
      <c r="E474" s="621"/>
    </row>
    <row r="475" spans="4:5" ht="15" customHeight="1">
      <c r="D475" s="620"/>
      <c r="E475" s="621"/>
    </row>
    <row r="476" spans="4:5" ht="15" customHeight="1">
      <c r="D476" s="620"/>
      <c r="E476" s="621"/>
    </row>
    <row r="477" spans="4:5" ht="15" customHeight="1">
      <c r="D477" s="620"/>
      <c r="E477" s="621"/>
    </row>
    <row r="478" spans="4:5" ht="15" customHeight="1">
      <c r="D478" s="620"/>
      <c r="E478" s="621"/>
    </row>
    <row r="479" spans="4:5" ht="15" customHeight="1">
      <c r="D479" s="620"/>
      <c r="E479" s="621"/>
    </row>
    <row r="480" spans="4:5" ht="15" customHeight="1">
      <c r="D480" s="620"/>
      <c r="E480" s="621"/>
    </row>
    <row r="481" spans="4:5" ht="15" customHeight="1">
      <c r="D481" s="620"/>
      <c r="E481" s="621"/>
    </row>
    <row r="482" spans="4:5" ht="15" customHeight="1">
      <c r="D482" s="620"/>
      <c r="E482" s="621"/>
    </row>
    <row r="483" spans="4:5" ht="15" customHeight="1">
      <c r="D483" s="620"/>
      <c r="E483" s="621"/>
    </row>
    <row r="484" spans="4:5" ht="15" customHeight="1">
      <c r="D484" s="620"/>
      <c r="E484" s="621"/>
    </row>
    <row r="485" spans="4:5" ht="15" customHeight="1">
      <c r="D485" s="620"/>
      <c r="E485" s="621"/>
    </row>
    <row r="486" spans="4:5" ht="15" customHeight="1">
      <c r="D486" s="620"/>
      <c r="E486" s="621"/>
    </row>
    <row r="487" spans="4:5" ht="15" customHeight="1">
      <c r="D487" s="620"/>
      <c r="E487" s="621"/>
    </row>
    <row r="488" spans="4:5" ht="15" customHeight="1">
      <c r="D488" s="620"/>
      <c r="E488" s="621"/>
    </row>
    <row r="489" spans="4:5" ht="15" customHeight="1">
      <c r="D489" s="620"/>
      <c r="E489" s="621"/>
    </row>
    <row r="490" spans="4:5" ht="15" customHeight="1">
      <c r="D490" s="620"/>
      <c r="E490" s="621"/>
    </row>
    <row r="491" spans="4:5" ht="15" customHeight="1">
      <c r="D491" s="620"/>
      <c r="E491" s="621"/>
    </row>
    <row r="492" spans="4:5" ht="15" customHeight="1">
      <c r="D492" s="620"/>
      <c r="E492" s="621"/>
    </row>
    <row r="493" spans="4:5" ht="15" customHeight="1">
      <c r="D493" s="620"/>
      <c r="E493" s="621"/>
    </row>
    <row r="494" spans="4:5" ht="15" customHeight="1">
      <c r="D494" s="620"/>
      <c r="E494" s="621"/>
    </row>
    <row r="495" spans="4:5" ht="15" customHeight="1">
      <c r="D495" s="620"/>
      <c r="E495" s="621"/>
    </row>
    <row r="496" spans="4:5" ht="15" customHeight="1">
      <c r="D496" s="620"/>
      <c r="E496" s="621"/>
    </row>
    <row r="497" spans="4:5" ht="15" customHeight="1">
      <c r="D497" s="620"/>
      <c r="E497" s="621"/>
    </row>
    <row r="498" spans="4:5" ht="15" customHeight="1">
      <c r="D498" s="620"/>
      <c r="E498" s="621"/>
    </row>
    <row r="499" spans="4:5" ht="15" customHeight="1">
      <c r="D499" s="620"/>
      <c r="E499" s="621"/>
    </row>
    <row r="500" spans="4:5" ht="15" customHeight="1">
      <c r="D500" s="620"/>
      <c r="E500" s="621"/>
    </row>
    <row r="501" spans="4:5" ht="15" customHeight="1">
      <c r="D501" s="620"/>
      <c r="E501" s="621"/>
    </row>
    <row r="502" spans="4:5" ht="15" customHeight="1">
      <c r="D502" s="620"/>
      <c r="E502" s="621"/>
    </row>
    <row r="503" spans="4:5" ht="15" customHeight="1">
      <c r="D503" s="620"/>
      <c r="E503" s="621"/>
    </row>
    <row r="504" spans="4:5" ht="15" customHeight="1">
      <c r="D504" s="620"/>
      <c r="E504" s="621"/>
    </row>
    <row r="505" spans="4:5" ht="15" customHeight="1">
      <c r="D505" s="620"/>
      <c r="E505" s="621"/>
    </row>
    <row r="506" spans="4:5" ht="15" customHeight="1">
      <c r="D506" s="620"/>
      <c r="E506" s="621"/>
    </row>
    <row r="507" spans="4:5" ht="15" customHeight="1">
      <c r="D507" s="620"/>
      <c r="E507" s="621"/>
    </row>
    <row r="508" spans="4:5" ht="15" customHeight="1">
      <c r="D508" s="620"/>
      <c r="E508" s="621"/>
    </row>
    <row r="509" spans="4:5" ht="15" customHeight="1">
      <c r="D509" s="620"/>
      <c r="E509" s="621"/>
    </row>
    <row r="510" spans="4:5" ht="15" customHeight="1">
      <c r="D510" s="620"/>
      <c r="E510" s="621"/>
    </row>
    <row r="511" spans="4:5" ht="15" customHeight="1">
      <c r="D511" s="620"/>
      <c r="E511" s="621"/>
    </row>
    <row r="512" spans="4:5" ht="15" customHeight="1">
      <c r="D512" s="620"/>
      <c r="E512" s="621"/>
    </row>
    <row r="513" spans="4:5" ht="15" customHeight="1">
      <c r="D513" s="620"/>
      <c r="E513" s="621"/>
    </row>
    <row r="514" spans="4:5" ht="15" customHeight="1">
      <c r="D514" s="620"/>
      <c r="E514" s="621"/>
    </row>
    <row r="515" spans="4:5" ht="15" customHeight="1">
      <c r="D515" s="620"/>
      <c r="E515" s="621"/>
    </row>
    <row r="516" spans="4:5" ht="15" customHeight="1">
      <c r="D516" s="620"/>
      <c r="E516" s="621"/>
    </row>
    <row r="517" spans="4:5" ht="15" customHeight="1">
      <c r="D517" s="620"/>
      <c r="E517" s="621"/>
    </row>
    <row r="518" spans="4:5" ht="15" customHeight="1">
      <c r="D518" s="620"/>
      <c r="E518" s="621"/>
    </row>
    <row r="519" spans="4:5" ht="15" customHeight="1">
      <c r="D519" s="620"/>
      <c r="E519" s="621"/>
    </row>
    <row r="520" spans="4:5" ht="15" customHeight="1">
      <c r="D520" s="620"/>
      <c r="E520" s="621"/>
    </row>
    <row r="521" spans="4:5" ht="15" customHeight="1">
      <c r="D521" s="620"/>
      <c r="E521" s="621"/>
    </row>
    <row r="522" spans="4:5" ht="15" customHeight="1">
      <c r="D522" s="620"/>
      <c r="E522" s="621"/>
    </row>
    <row r="523" spans="4:5" ht="15" customHeight="1">
      <c r="D523" s="620"/>
      <c r="E523" s="621"/>
    </row>
    <row r="524" spans="4:5" ht="15" customHeight="1">
      <c r="D524" s="620"/>
      <c r="E524" s="621"/>
    </row>
    <row r="525" spans="4:5" ht="15" customHeight="1">
      <c r="D525" s="620"/>
      <c r="E525" s="621"/>
    </row>
    <row r="526" spans="4:5" ht="15" customHeight="1">
      <c r="D526" s="620"/>
      <c r="E526" s="621"/>
    </row>
    <row r="527" spans="4:5" ht="15" customHeight="1">
      <c r="D527" s="620"/>
      <c r="E527" s="621"/>
    </row>
    <row r="528" spans="4:5" ht="15" customHeight="1">
      <c r="D528" s="620"/>
      <c r="E528" s="621"/>
    </row>
    <row r="529" spans="4:5" ht="15" customHeight="1">
      <c r="D529" s="620"/>
      <c r="E529" s="621"/>
    </row>
    <row r="530" spans="4:5" ht="15" customHeight="1">
      <c r="D530" s="620"/>
      <c r="E530" s="621"/>
    </row>
    <row r="531" spans="4:5" ht="15" customHeight="1">
      <c r="D531" s="620"/>
      <c r="E531" s="621"/>
    </row>
    <row r="532" spans="4:5" ht="15" customHeight="1">
      <c r="D532" s="620"/>
      <c r="E532" s="621"/>
    </row>
    <row r="533" spans="4:5" ht="15" customHeight="1">
      <c r="D533" s="620"/>
      <c r="E533" s="621"/>
    </row>
    <row r="534" spans="4:5" ht="15" customHeight="1">
      <c r="D534" s="620"/>
      <c r="E534" s="621"/>
    </row>
    <row r="535" spans="4:5" ht="15" customHeight="1">
      <c r="D535" s="620"/>
      <c r="E535" s="621"/>
    </row>
    <row r="536" spans="4:5" ht="15" customHeight="1">
      <c r="D536" s="620"/>
      <c r="E536" s="621"/>
    </row>
    <row r="537" spans="4:5" ht="15" customHeight="1">
      <c r="D537" s="620"/>
      <c r="E537" s="621"/>
    </row>
    <row r="538" spans="4:5" ht="15" customHeight="1">
      <c r="D538" s="620"/>
      <c r="E538" s="621"/>
    </row>
    <row r="539" spans="4:5" ht="15" customHeight="1">
      <c r="D539" s="620"/>
      <c r="E539" s="621"/>
    </row>
    <row r="540" spans="4:5" ht="15" customHeight="1">
      <c r="D540" s="620"/>
      <c r="E540" s="621"/>
    </row>
    <row r="541" spans="4:5" ht="15" customHeight="1">
      <c r="D541" s="620"/>
      <c r="E541" s="621"/>
    </row>
    <row r="542" spans="4:5" ht="15" customHeight="1">
      <c r="D542" s="620"/>
      <c r="E542" s="621"/>
    </row>
    <row r="543" spans="4:5" ht="15" customHeight="1">
      <c r="D543" s="620"/>
      <c r="E543" s="621"/>
    </row>
    <row r="544" spans="4:5" ht="15" customHeight="1">
      <c r="D544" s="620"/>
      <c r="E544" s="621"/>
    </row>
    <row r="545" spans="4:5" ht="15" customHeight="1">
      <c r="D545" s="620"/>
      <c r="E545" s="621"/>
    </row>
    <row r="546" spans="4:5" ht="15" customHeight="1">
      <c r="D546" s="620"/>
      <c r="E546" s="621"/>
    </row>
    <row r="547" spans="4:5" ht="15" customHeight="1">
      <c r="D547" s="620"/>
      <c r="E547" s="621"/>
    </row>
    <row r="548" spans="4:5" ht="15" customHeight="1">
      <c r="D548" s="620"/>
      <c r="E548" s="621"/>
    </row>
    <row r="549" spans="4:5" ht="15" customHeight="1">
      <c r="D549" s="620"/>
      <c r="E549" s="621"/>
    </row>
    <row r="550" spans="4:5" ht="15" customHeight="1">
      <c r="D550" s="620"/>
      <c r="E550" s="621"/>
    </row>
    <row r="551" spans="4:5" ht="15" customHeight="1">
      <c r="D551" s="620"/>
      <c r="E551" s="621"/>
    </row>
    <row r="552" spans="4:5" ht="15" customHeight="1">
      <c r="D552" s="620"/>
      <c r="E552" s="621"/>
    </row>
    <row r="553" spans="4:5" ht="15" customHeight="1">
      <c r="D553" s="620"/>
      <c r="E553" s="621"/>
    </row>
    <row r="554" spans="4:5" ht="15" customHeight="1">
      <c r="D554" s="620"/>
      <c r="E554" s="621"/>
    </row>
    <row r="555" spans="4:5" ht="15" customHeight="1">
      <c r="D555" s="620"/>
      <c r="E555" s="621"/>
    </row>
    <row r="556" spans="4:5" ht="15" customHeight="1">
      <c r="D556" s="620"/>
      <c r="E556" s="621"/>
    </row>
    <row r="557" spans="4:5" ht="15" customHeight="1">
      <c r="D557" s="620"/>
      <c r="E557" s="621"/>
    </row>
    <row r="558" spans="4:5" ht="15" customHeight="1">
      <c r="D558" s="620"/>
      <c r="E558" s="621"/>
    </row>
    <row r="559" spans="4:5" ht="15" customHeight="1">
      <c r="D559" s="620"/>
      <c r="E559" s="621"/>
    </row>
    <row r="560" spans="4:5" ht="15" customHeight="1">
      <c r="D560" s="620"/>
      <c r="E560" s="621"/>
    </row>
    <row r="561" spans="4:5" ht="15" customHeight="1">
      <c r="D561" s="620"/>
      <c r="E561" s="621"/>
    </row>
    <row r="562" spans="4:5" ht="15" customHeight="1">
      <c r="D562" s="620"/>
      <c r="E562" s="621"/>
    </row>
    <row r="563" spans="4:5" ht="15" customHeight="1">
      <c r="D563" s="620"/>
      <c r="E563" s="621"/>
    </row>
    <row r="564" spans="4:5" ht="15" customHeight="1">
      <c r="D564" s="620"/>
      <c r="E564" s="621"/>
    </row>
    <row r="565" spans="4:5" ht="15" customHeight="1">
      <c r="D565" s="620"/>
      <c r="E565" s="621"/>
    </row>
    <row r="566" spans="4:5" ht="15" customHeight="1">
      <c r="D566" s="620"/>
      <c r="E566" s="621"/>
    </row>
    <row r="567" spans="4:5" ht="15" customHeight="1">
      <c r="D567" s="620"/>
      <c r="E567" s="621"/>
    </row>
    <row r="568" spans="4:5" ht="15" customHeight="1">
      <c r="D568" s="620"/>
      <c r="E568" s="621"/>
    </row>
    <row r="569" spans="4:5" ht="15" customHeight="1">
      <c r="D569" s="620"/>
      <c r="E569" s="621"/>
    </row>
    <row r="570" spans="4:5" ht="15" customHeight="1">
      <c r="D570" s="620"/>
      <c r="E570" s="621"/>
    </row>
    <row r="571" spans="4:5" ht="15" customHeight="1">
      <c r="D571" s="620"/>
      <c r="E571" s="621"/>
    </row>
    <row r="572" spans="4:5" ht="15" customHeight="1">
      <c r="D572" s="620"/>
      <c r="E572" s="621"/>
    </row>
    <row r="573" spans="4:5" ht="15" customHeight="1">
      <c r="D573" s="620"/>
      <c r="E573" s="621"/>
    </row>
    <row r="574" spans="4:5" ht="15" customHeight="1">
      <c r="D574" s="620"/>
      <c r="E574" s="621"/>
    </row>
    <row r="575" spans="4:5" ht="15" customHeight="1">
      <c r="D575" s="620"/>
      <c r="E575" s="621"/>
    </row>
    <row r="576" spans="4:5" ht="15" customHeight="1">
      <c r="D576" s="620"/>
      <c r="E576" s="621"/>
    </row>
    <row r="577" spans="4:5" ht="15" customHeight="1">
      <c r="D577" s="620"/>
      <c r="E577" s="621"/>
    </row>
    <row r="578" spans="4:5" ht="15" customHeight="1">
      <c r="D578" s="620"/>
      <c r="E578" s="621"/>
    </row>
    <row r="579" spans="4:5" ht="15" customHeight="1">
      <c r="D579" s="620"/>
      <c r="E579" s="621"/>
    </row>
    <row r="580" spans="4:5" ht="15" customHeight="1">
      <c r="D580" s="620"/>
      <c r="E580" s="621"/>
    </row>
    <row r="581" spans="4:5" ht="15" customHeight="1">
      <c r="D581" s="620"/>
      <c r="E581" s="621"/>
    </row>
    <row r="582" spans="4:5" ht="15" customHeight="1">
      <c r="D582" s="620"/>
      <c r="E582" s="621"/>
    </row>
    <row r="583" spans="4:5" ht="15" customHeight="1">
      <c r="D583" s="620"/>
      <c r="E583" s="621"/>
    </row>
    <row r="584" spans="4:5" ht="15" customHeight="1">
      <c r="D584" s="620"/>
      <c r="E584" s="621"/>
    </row>
    <row r="585" spans="4:5" ht="15" customHeight="1">
      <c r="D585" s="620"/>
      <c r="E585" s="621"/>
    </row>
    <row r="586" spans="4:5" ht="15" customHeight="1">
      <c r="D586" s="620"/>
      <c r="E586" s="621"/>
    </row>
    <row r="587" spans="4:5" ht="15" customHeight="1">
      <c r="D587" s="620"/>
      <c r="E587" s="621"/>
    </row>
    <row r="588" spans="4:5" ht="15" customHeight="1">
      <c r="D588" s="620"/>
      <c r="E588" s="621"/>
    </row>
    <row r="589" spans="4:5" ht="15" customHeight="1">
      <c r="D589" s="620"/>
      <c r="E589" s="621"/>
    </row>
    <row r="590" spans="4:5" ht="15" customHeight="1">
      <c r="D590" s="620"/>
      <c r="E590" s="621"/>
    </row>
    <row r="591" spans="4:5" ht="15" customHeight="1">
      <c r="D591" s="620"/>
      <c r="E591" s="621"/>
    </row>
    <row r="592" spans="4:5" ht="15" customHeight="1">
      <c r="D592" s="620"/>
      <c r="E592" s="621"/>
    </row>
    <row r="593" spans="4:5" ht="15" customHeight="1">
      <c r="D593" s="620"/>
      <c r="E593" s="621"/>
    </row>
    <row r="594" spans="4:5" ht="15" customHeight="1">
      <c r="D594" s="620"/>
      <c r="E594" s="621"/>
    </row>
    <row r="595" spans="4:5" ht="15" customHeight="1">
      <c r="D595" s="620"/>
      <c r="E595" s="621"/>
    </row>
    <row r="596" spans="4:5" ht="15" customHeight="1">
      <c r="D596" s="620"/>
      <c r="E596" s="621"/>
    </row>
    <row r="597" spans="4:5" ht="15" customHeight="1">
      <c r="D597" s="620"/>
      <c r="E597" s="621"/>
    </row>
    <row r="598" spans="4:5" ht="15" customHeight="1">
      <c r="D598" s="620"/>
      <c r="E598" s="621"/>
    </row>
    <row r="599" spans="4:5" ht="15" customHeight="1">
      <c r="D599" s="620"/>
      <c r="E599" s="621"/>
    </row>
    <row r="600" spans="4:5" ht="15" customHeight="1">
      <c r="D600" s="620"/>
      <c r="E600" s="621"/>
    </row>
    <row r="601" spans="4:5" ht="15" customHeight="1">
      <c r="D601" s="620"/>
      <c r="E601" s="621"/>
    </row>
    <row r="602" spans="4:5" ht="15" customHeight="1">
      <c r="D602" s="620"/>
      <c r="E602" s="621"/>
    </row>
    <row r="603" spans="4:5" ht="15" customHeight="1">
      <c r="D603" s="620"/>
      <c r="E603" s="621"/>
    </row>
    <row r="604" spans="4:5" ht="15" customHeight="1">
      <c r="D604" s="620"/>
      <c r="E604" s="621"/>
    </row>
    <row r="605" spans="4:5" ht="15" customHeight="1">
      <c r="D605" s="620"/>
      <c r="E605" s="621"/>
    </row>
    <row r="606" spans="4:5" ht="15" customHeight="1">
      <c r="D606" s="620"/>
      <c r="E606" s="621"/>
    </row>
    <row r="607" spans="4:5" ht="15" customHeight="1">
      <c r="D607" s="620"/>
      <c r="E607" s="621"/>
    </row>
    <row r="608" spans="4:5" ht="15" customHeight="1">
      <c r="D608" s="620"/>
      <c r="E608" s="621"/>
    </row>
    <row r="609" spans="4:5" ht="15" customHeight="1">
      <c r="D609" s="620"/>
      <c r="E609" s="621"/>
    </row>
    <row r="610" spans="4:5" ht="15" customHeight="1">
      <c r="D610" s="620"/>
      <c r="E610" s="621"/>
    </row>
    <row r="611" spans="4:5" ht="15" customHeight="1">
      <c r="D611" s="620"/>
      <c r="E611" s="621"/>
    </row>
    <row r="612" spans="4:5" ht="15" customHeight="1">
      <c r="D612" s="620"/>
      <c r="E612" s="621"/>
    </row>
    <row r="613" spans="4:5" ht="15" customHeight="1">
      <c r="D613" s="620"/>
      <c r="E613" s="621"/>
    </row>
    <row r="614" spans="4:5" ht="15" customHeight="1">
      <c r="D614" s="620"/>
      <c r="E614" s="621"/>
    </row>
    <row r="615" spans="4:5" ht="15" customHeight="1">
      <c r="D615" s="620"/>
      <c r="E615" s="621"/>
    </row>
    <row r="616" spans="4:5" ht="15" customHeight="1">
      <c r="D616" s="620"/>
      <c r="E616" s="621"/>
    </row>
    <row r="617" spans="4:5" ht="15" customHeight="1">
      <c r="D617" s="620"/>
      <c r="E617" s="621"/>
    </row>
    <row r="618" spans="4:5" ht="15" customHeight="1">
      <c r="D618" s="620"/>
      <c r="E618" s="621"/>
    </row>
    <row r="619" spans="4:5" ht="15" customHeight="1">
      <c r="D619" s="620"/>
      <c r="E619" s="621"/>
    </row>
    <row r="620" spans="4:5" ht="15" customHeight="1">
      <c r="D620" s="620"/>
      <c r="E620" s="621"/>
    </row>
    <row r="621" spans="4:5" ht="15" customHeight="1">
      <c r="D621" s="620"/>
      <c r="E621" s="621"/>
    </row>
    <row r="622" spans="4:5" ht="15" customHeight="1">
      <c r="D622" s="620"/>
      <c r="E622" s="621"/>
    </row>
    <row r="623" spans="4:5" ht="15" customHeight="1">
      <c r="D623" s="620"/>
      <c r="E623" s="621"/>
    </row>
    <row r="624" spans="4:5" ht="15" customHeight="1">
      <c r="D624" s="620"/>
      <c r="E624" s="621"/>
    </row>
    <row r="625" spans="4:5" ht="15" customHeight="1">
      <c r="D625" s="620"/>
      <c r="E625" s="621"/>
    </row>
    <row r="626" spans="4:5" ht="15" customHeight="1">
      <c r="D626" s="620"/>
      <c r="E626" s="621"/>
    </row>
    <row r="627" spans="4:5" ht="15" customHeight="1">
      <c r="D627" s="620"/>
      <c r="E627" s="621"/>
    </row>
    <row r="628" spans="4:5" ht="15" customHeight="1">
      <c r="D628" s="620"/>
      <c r="E628" s="621"/>
    </row>
    <row r="629" spans="4:5" ht="15" customHeight="1">
      <c r="D629" s="620"/>
      <c r="E629" s="621"/>
    </row>
    <row r="630" spans="4:5" ht="15" customHeight="1">
      <c r="D630" s="620"/>
      <c r="E630" s="621"/>
    </row>
    <row r="631" spans="4:5" ht="15" customHeight="1">
      <c r="D631" s="620"/>
      <c r="E631" s="621"/>
    </row>
    <row r="632" spans="4:5" ht="15" customHeight="1">
      <c r="D632" s="620"/>
      <c r="E632" s="621"/>
    </row>
    <row r="633" spans="4:5" ht="15" customHeight="1">
      <c r="D633" s="620"/>
      <c r="E633" s="621"/>
    </row>
    <row r="634" spans="4:5" ht="15" customHeight="1">
      <c r="D634" s="620"/>
      <c r="E634" s="621"/>
    </row>
    <row r="635" spans="4:5" ht="15" customHeight="1">
      <c r="D635" s="620"/>
      <c r="E635" s="621"/>
    </row>
    <row r="636" spans="4:5" ht="15" customHeight="1">
      <c r="D636" s="620"/>
      <c r="E636" s="621"/>
    </row>
    <row r="637" spans="4:5" ht="15" customHeight="1">
      <c r="D637" s="620"/>
      <c r="E637" s="621"/>
    </row>
    <row r="638" spans="4:5" ht="15" customHeight="1">
      <c r="D638" s="620"/>
      <c r="E638" s="621"/>
    </row>
    <row r="639" spans="4:5" ht="15" customHeight="1">
      <c r="D639" s="620"/>
      <c r="E639" s="621"/>
    </row>
    <row r="640" spans="4:5" ht="15" customHeight="1">
      <c r="D640" s="620"/>
      <c r="E640" s="621"/>
    </row>
    <row r="641" spans="4:5" ht="15" customHeight="1">
      <c r="D641" s="620"/>
      <c r="E641" s="621"/>
    </row>
    <row r="642" spans="4:5" ht="15" customHeight="1">
      <c r="D642" s="620"/>
      <c r="E642" s="621"/>
    </row>
    <row r="643" spans="4:5" ht="15" customHeight="1">
      <c r="D643" s="620"/>
      <c r="E643" s="621"/>
    </row>
    <row r="644" spans="4:5" ht="15" customHeight="1">
      <c r="D644" s="620"/>
      <c r="E644" s="621"/>
    </row>
    <row r="645" spans="4:5" ht="15" customHeight="1">
      <c r="D645" s="620"/>
      <c r="E645" s="621"/>
    </row>
    <row r="646" spans="4:5" ht="15" customHeight="1">
      <c r="D646" s="620"/>
      <c r="E646" s="621"/>
    </row>
    <row r="647" spans="4:5" ht="15" customHeight="1">
      <c r="D647" s="620"/>
      <c r="E647" s="621"/>
    </row>
    <row r="648" spans="4:5" ht="15" customHeight="1">
      <c r="D648" s="620"/>
      <c r="E648" s="621"/>
    </row>
    <row r="649" spans="4:5" ht="15" customHeight="1">
      <c r="D649" s="620"/>
      <c r="E649" s="621"/>
    </row>
    <row r="650" spans="4:5" ht="15" customHeight="1">
      <c r="D650" s="620"/>
      <c r="E650" s="621"/>
    </row>
    <row r="651" spans="4:5" ht="15" customHeight="1">
      <c r="D651" s="620"/>
      <c r="E651" s="621"/>
    </row>
    <row r="652" spans="4:5" ht="15" customHeight="1">
      <c r="D652" s="620"/>
      <c r="E652" s="621"/>
    </row>
    <row r="653" spans="4:5" ht="15" customHeight="1">
      <c r="D653" s="620"/>
      <c r="E653" s="621"/>
    </row>
    <row r="654" spans="4:5" ht="15" customHeight="1">
      <c r="D654" s="620"/>
      <c r="E654" s="621"/>
    </row>
    <row r="655" spans="4:5" ht="15" customHeight="1">
      <c r="D655" s="620"/>
      <c r="E655" s="621"/>
    </row>
    <row r="656" spans="4:5" ht="15" customHeight="1">
      <c r="D656" s="620"/>
      <c r="E656" s="621"/>
    </row>
    <row r="657" spans="4:5" ht="15" customHeight="1">
      <c r="D657" s="620"/>
      <c r="E657" s="621"/>
    </row>
    <row r="658" spans="4:5" ht="15" customHeight="1">
      <c r="D658" s="620"/>
      <c r="E658" s="621"/>
    </row>
    <row r="659" spans="4:5" ht="15" customHeight="1">
      <c r="D659" s="620"/>
      <c r="E659" s="621"/>
    </row>
    <row r="660" spans="4:5" ht="15" customHeight="1">
      <c r="D660" s="620"/>
      <c r="E660" s="621"/>
    </row>
    <row r="661" spans="4:5" ht="15" customHeight="1">
      <c r="D661" s="620"/>
      <c r="E661" s="621"/>
    </row>
    <row r="662" spans="4:5" ht="15" customHeight="1">
      <c r="D662" s="620"/>
      <c r="E662" s="621"/>
    </row>
    <row r="663" spans="4:5" ht="15" customHeight="1">
      <c r="D663" s="620"/>
      <c r="E663" s="621"/>
    </row>
    <row r="664" spans="4:5" ht="15" customHeight="1">
      <c r="D664" s="620"/>
      <c r="E664" s="621"/>
    </row>
    <row r="665" spans="4:5" ht="15" customHeight="1">
      <c r="D665" s="620"/>
      <c r="E665" s="621"/>
    </row>
    <row r="666" spans="4:5" ht="15" customHeight="1">
      <c r="D666" s="620"/>
      <c r="E666" s="621"/>
    </row>
    <row r="667" spans="4:5" ht="15" customHeight="1">
      <c r="D667" s="620"/>
      <c r="E667" s="621"/>
    </row>
    <row r="668" spans="4:5" ht="15" customHeight="1">
      <c r="D668" s="620"/>
      <c r="E668" s="621"/>
    </row>
    <row r="669" spans="4:5" ht="15" customHeight="1">
      <c r="D669" s="620"/>
      <c r="E669" s="621"/>
    </row>
    <row r="670" spans="4:5" ht="15" customHeight="1">
      <c r="D670" s="620"/>
      <c r="E670" s="621"/>
    </row>
    <row r="671" spans="4:5" ht="15" customHeight="1">
      <c r="D671" s="620"/>
      <c r="E671" s="621"/>
    </row>
    <row r="672" spans="4:5" ht="15" customHeight="1">
      <c r="D672" s="620"/>
      <c r="E672" s="621"/>
    </row>
    <row r="673" spans="4:5" ht="15" customHeight="1">
      <c r="D673" s="620"/>
      <c r="E673" s="621"/>
    </row>
    <row r="674" spans="4:5" ht="15" customHeight="1">
      <c r="D674" s="620"/>
      <c r="E674" s="621"/>
    </row>
    <row r="675" spans="4:5" ht="15" customHeight="1">
      <c r="D675" s="620"/>
      <c r="E675" s="621"/>
    </row>
    <row r="676" spans="4:5" ht="15" customHeight="1">
      <c r="D676" s="620"/>
      <c r="E676" s="621"/>
    </row>
    <row r="677" spans="4:5" ht="15" customHeight="1">
      <c r="D677" s="620"/>
      <c r="E677" s="621"/>
    </row>
    <row r="678" spans="4:5" ht="15" customHeight="1">
      <c r="D678" s="620"/>
      <c r="E678" s="621"/>
    </row>
    <row r="679" spans="4:5" ht="15" customHeight="1">
      <c r="D679" s="620"/>
      <c r="E679" s="621"/>
    </row>
    <row r="680" spans="4:5" ht="15" customHeight="1">
      <c r="D680" s="620"/>
      <c r="E680" s="621"/>
    </row>
    <row r="681" spans="4:5" ht="15" customHeight="1">
      <c r="D681" s="620"/>
      <c r="E681" s="621"/>
    </row>
    <row r="682" spans="4:5" ht="15" customHeight="1">
      <c r="D682" s="620"/>
      <c r="E682" s="621"/>
    </row>
    <row r="683" spans="4:5" ht="15" customHeight="1">
      <c r="D683" s="620"/>
      <c r="E683" s="621"/>
    </row>
    <row r="684" spans="4:5" ht="15" customHeight="1">
      <c r="D684" s="620"/>
      <c r="E684" s="621"/>
    </row>
    <row r="685" spans="4:5" ht="15" customHeight="1">
      <c r="D685" s="620"/>
      <c r="E685" s="621"/>
    </row>
    <row r="686" spans="4:5" ht="15" customHeight="1">
      <c r="D686" s="620"/>
      <c r="E686" s="621"/>
    </row>
    <row r="687" spans="4:5" ht="15" customHeight="1">
      <c r="D687" s="620"/>
      <c r="E687" s="621"/>
    </row>
    <row r="688" spans="4:5" ht="15" customHeight="1">
      <c r="D688" s="620"/>
      <c r="E688" s="621"/>
    </row>
    <row r="689" spans="4:5" ht="15" customHeight="1">
      <c r="D689" s="620"/>
      <c r="E689" s="621"/>
    </row>
    <row r="690" spans="4:5" ht="15" customHeight="1">
      <c r="D690" s="620"/>
      <c r="E690" s="621"/>
    </row>
    <row r="691" spans="4:5" ht="15" customHeight="1">
      <c r="D691" s="620"/>
      <c r="E691" s="621"/>
    </row>
    <row r="692" spans="4:5" ht="15" customHeight="1">
      <c r="D692" s="620"/>
      <c r="E692" s="621"/>
    </row>
    <row r="693" spans="4:5" ht="15" customHeight="1">
      <c r="D693" s="620"/>
      <c r="E693" s="621"/>
    </row>
    <row r="694" spans="4:5" ht="15" customHeight="1">
      <c r="D694" s="620"/>
      <c r="E694" s="621"/>
    </row>
    <row r="695" spans="4:5" ht="15" customHeight="1">
      <c r="D695" s="620"/>
      <c r="E695" s="621"/>
    </row>
    <row r="696" spans="4:5" ht="15" customHeight="1">
      <c r="D696" s="620"/>
      <c r="E696" s="621"/>
    </row>
    <row r="697" spans="4:5" ht="15" customHeight="1">
      <c r="D697" s="620"/>
      <c r="E697" s="621"/>
    </row>
    <row r="698" spans="4:5" ht="15" customHeight="1">
      <c r="D698" s="620"/>
      <c r="E698" s="621"/>
    </row>
    <row r="699" spans="4:5" ht="15" customHeight="1">
      <c r="D699" s="620"/>
      <c r="E699" s="621"/>
    </row>
    <row r="700" spans="4:5" ht="15" customHeight="1">
      <c r="D700" s="620"/>
      <c r="E700" s="621"/>
    </row>
    <row r="701" spans="4:5" ht="15" customHeight="1">
      <c r="D701" s="620"/>
      <c r="E701" s="621"/>
    </row>
    <row r="702" spans="4:5" ht="15" customHeight="1">
      <c r="D702" s="620"/>
      <c r="E702" s="621"/>
    </row>
    <row r="703" spans="4:5" ht="15" customHeight="1">
      <c r="D703" s="620"/>
      <c r="E703" s="621"/>
    </row>
    <row r="704" spans="4:5" ht="15" customHeight="1">
      <c r="D704" s="620"/>
      <c r="E704" s="621"/>
    </row>
    <row r="705" spans="4:5" ht="15" customHeight="1">
      <c r="D705" s="620"/>
      <c r="E705" s="621"/>
    </row>
    <row r="706" spans="4:5" ht="15" customHeight="1">
      <c r="D706" s="620"/>
      <c r="E706" s="621"/>
    </row>
    <row r="707" spans="4:5" ht="15" customHeight="1">
      <c r="D707" s="620"/>
      <c r="E707" s="621"/>
    </row>
    <row r="708" spans="4:5" ht="15" customHeight="1">
      <c r="D708" s="620"/>
      <c r="E708" s="621"/>
    </row>
    <row r="709" spans="4:5" ht="15" customHeight="1">
      <c r="D709" s="620"/>
      <c r="E709" s="621"/>
    </row>
    <row r="710" spans="4:5" ht="15" customHeight="1">
      <c r="D710" s="620"/>
      <c r="E710" s="621"/>
    </row>
    <row r="711" spans="4:5" ht="15" customHeight="1">
      <c r="D711" s="620"/>
      <c r="E711" s="621"/>
    </row>
    <row r="712" spans="4:5" ht="15" customHeight="1">
      <c r="D712" s="620"/>
      <c r="E712" s="621"/>
    </row>
    <row r="713" spans="4:5" ht="15" customHeight="1">
      <c r="D713" s="620"/>
      <c r="E713" s="621"/>
    </row>
    <row r="714" spans="4:5" ht="15" customHeight="1">
      <c r="D714" s="620"/>
      <c r="E714" s="621"/>
    </row>
    <row r="715" spans="4:5" ht="15" customHeight="1">
      <c r="D715" s="620"/>
      <c r="E715" s="621"/>
    </row>
    <row r="716" spans="4:5" ht="15" customHeight="1">
      <c r="D716" s="620"/>
      <c r="E716" s="621"/>
    </row>
    <row r="717" spans="4:5" ht="15" customHeight="1">
      <c r="D717" s="620"/>
      <c r="E717" s="621"/>
    </row>
    <row r="718" spans="4:5" ht="15" customHeight="1">
      <c r="D718" s="620"/>
      <c r="E718" s="621"/>
    </row>
    <row r="719" spans="4:5" ht="15" customHeight="1">
      <c r="D719" s="620"/>
      <c r="E719" s="621"/>
    </row>
    <row r="720" spans="4:5" ht="15" customHeight="1">
      <c r="D720" s="620"/>
      <c r="E720" s="621"/>
    </row>
    <row r="721" spans="4:5" ht="15" customHeight="1">
      <c r="D721" s="620"/>
      <c r="E721" s="621"/>
    </row>
    <row r="722" spans="4:5" ht="15" customHeight="1">
      <c r="D722" s="620"/>
      <c r="E722" s="621"/>
    </row>
    <row r="723" spans="4:5" ht="15" customHeight="1">
      <c r="D723" s="620"/>
      <c r="E723" s="621"/>
    </row>
    <row r="724" spans="4:5" ht="15" customHeight="1">
      <c r="D724" s="620"/>
      <c r="E724" s="621"/>
    </row>
    <row r="725" spans="4:5" ht="15" customHeight="1">
      <c r="D725" s="620"/>
      <c r="E725" s="621"/>
    </row>
    <row r="726" spans="4:5" ht="15" customHeight="1">
      <c r="D726" s="620"/>
      <c r="E726" s="621"/>
    </row>
    <row r="727" spans="4:5" ht="15" customHeight="1">
      <c r="D727" s="620"/>
      <c r="E727" s="621"/>
    </row>
    <row r="728" spans="4:5" ht="15" customHeight="1">
      <c r="D728" s="620"/>
      <c r="E728" s="621"/>
    </row>
    <row r="729" spans="4:5" ht="15" customHeight="1">
      <c r="D729" s="620"/>
      <c r="E729" s="621"/>
    </row>
    <row r="730" spans="4:5" ht="15" customHeight="1">
      <c r="D730" s="620"/>
      <c r="E730" s="621"/>
    </row>
    <row r="731" spans="4:5" ht="15" customHeight="1">
      <c r="D731" s="620"/>
      <c r="E731" s="621"/>
    </row>
    <row r="732" spans="4:5" ht="15" customHeight="1">
      <c r="D732" s="620"/>
      <c r="E732" s="621"/>
    </row>
    <row r="733" spans="4:5" ht="15" customHeight="1">
      <c r="D733" s="620"/>
      <c r="E733" s="621"/>
    </row>
    <row r="734" spans="4:5" ht="15" customHeight="1">
      <c r="D734" s="620"/>
      <c r="E734" s="621"/>
    </row>
    <row r="735" spans="4:5" ht="15" customHeight="1">
      <c r="D735" s="620"/>
      <c r="E735" s="621"/>
    </row>
    <row r="736" spans="4:5" ht="15" customHeight="1">
      <c r="D736" s="620"/>
      <c r="E736" s="621"/>
    </row>
    <row r="737" spans="4:5" ht="15" customHeight="1">
      <c r="D737" s="620"/>
      <c r="E737" s="621"/>
    </row>
    <row r="738" spans="4:5" ht="15" customHeight="1">
      <c r="D738" s="620"/>
      <c r="E738" s="621"/>
    </row>
    <row r="739" spans="4:5" ht="15" customHeight="1">
      <c r="D739" s="620"/>
      <c r="E739" s="621"/>
    </row>
    <row r="740" spans="4:5" ht="15" customHeight="1">
      <c r="D740" s="620"/>
      <c r="E740" s="621"/>
    </row>
    <row r="741" spans="4:5" ht="15" customHeight="1">
      <c r="D741" s="620"/>
      <c r="E741" s="621"/>
    </row>
    <row r="742" spans="4:5" ht="15" customHeight="1">
      <c r="D742" s="620"/>
      <c r="E742" s="621"/>
    </row>
    <row r="743" spans="4:5" ht="15" customHeight="1">
      <c r="D743" s="620"/>
      <c r="E743" s="621"/>
    </row>
    <row r="744" spans="4:5" ht="15" customHeight="1">
      <c r="D744" s="620"/>
      <c r="E744" s="621"/>
    </row>
    <row r="745" spans="4:5" ht="15" customHeight="1">
      <c r="D745" s="620"/>
      <c r="E745" s="621"/>
    </row>
    <row r="746" spans="4:5" ht="15" customHeight="1">
      <c r="D746" s="620"/>
      <c r="E746" s="621"/>
    </row>
    <row r="747" spans="4:5" ht="15" customHeight="1">
      <c r="D747" s="620"/>
      <c r="E747" s="621"/>
    </row>
    <row r="748" spans="4:5" ht="15" customHeight="1">
      <c r="D748" s="620"/>
      <c r="E748" s="621"/>
    </row>
    <row r="749" spans="4:5" ht="15" customHeight="1">
      <c r="D749" s="620"/>
      <c r="E749" s="621"/>
    </row>
    <row r="750" spans="4:5" ht="15" customHeight="1">
      <c r="D750" s="620"/>
      <c r="E750" s="621"/>
    </row>
    <row r="751" spans="4:5" ht="15" customHeight="1">
      <c r="D751" s="620"/>
      <c r="E751" s="621"/>
    </row>
    <row r="752" spans="4:5" ht="15" customHeight="1">
      <c r="D752" s="620"/>
      <c r="E752" s="621"/>
    </row>
    <row r="753" spans="4:5" ht="15" customHeight="1">
      <c r="D753" s="620"/>
      <c r="E753" s="621"/>
    </row>
    <row r="754" spans="4:5" ht="15" customHeight="1">
      <c r="D754" s="620"/>
      <c r="E754" s="621"/>
    </row>
    <row r="755" spans="4:5" ht="15" customHeight="1">
      <c r="D755" s="620"/>
      <c r="E755" s="621"/>
    </row>
    <row r="756" spans="4:5" ht="15" customHeight="1">
      <c r="D756" s="620"/>
      <c r="E756" s="621"/>
    </row>
    <row r="757" spans="4:5" ht="15" customHeight="1">
      <c r="D757" s="620"/>
      <c r="E757" s="621"/>
    </row>
    <row r="758" spans="4:5" ht="15" customHeight="1">
      <c r="D758" s="620"/>
      <c r="E758" s="621"/>
    </row>
    <row r="759" spans="4:5" ht="15" customHeight="1">
      <c r="D759" s="620"/>
      <c r="E759" s="621"/>
    </row>
    <row r="760" spans="4:5" ht="15" customHeight="1">
      <c r="D760" s="620"/>
      <c r="E760" s="621"/>
    </row>
    <row r="761" spans="4:5" ht="15" customHeight="1">
      <c r="D761" s="620"/>
      <c r="E761" s="621"/>
    </row>
    <row r="762" spans="4:5" ht="15" customHeight="1">
      <c r="D762" s="620"/>
      <c r="E762" s="621"/>
    </row>
    <row r="763" spans="4:5" ht="15" customHeight="1">
      <c r="D763" s="620"/>
      <c r="E763" s="621"/>
    </row>
    <row r="764" spans="4:5" ht="15" customHeight="1">
      <c r="D764" s="620"/>
      <c r="E764" s="621"/>
    </row>
    <row r="765" spans="4:5" ht="15" customHeight="1">
      <c r="D765" s="620"/>
      <c r="E765" s="621"/>
    </row>
    <row r="766" spans="4:5" ht="15" customHeight="1">
      <c r="D766" s="620"/>
      <c r="E766" s="621"/>
    </row>
    <row r="767" spans="4:5" ht="15" customHeight="1">
      <c r="D767" s="620"/>
      <c r="E767" s="621"/>
    </row>
    <row r="768" spans="4:5" ht="15" customHeight="1">
      <c r="D768" s="620"/>
      <c r="E768" s="621"/>
    </row>
    <row r="769" spans="4:5" ht="15" customHeight="1">
      <c r="D769" s="620"/>
      <c r="E769" s="621"/>
    </row>
    <row r="770" spans="4:5" ht="15" customHeight="1">
      <c r="D770" s="620"/>
      <c r="E770" s="621"/>
    </row>
    <row r="771" spans="4:5" ht="15" customHeight="1">
      <c r="D771" s="620"/>
      <c r="E771" s="621"/>
    </row>
    <row r="772" spans="4:5" ht="15" customHeight="1">
      <c r="D772" s="620"/>
      <c r="E772" s="621"/>
    </row>
    <row r="773" spans="4:5" ht="15" customHeight="1">
      <c r="D773" s="620"/>
      <c r="E773" s="621"/>
    </row>
    <row r="774" spans="4:5" ht="15" customHeight="1">
      <c r="D774" s="620"/>
      <c r="E774" s="621"/>
    </row>
    <row r="775" spans="4:5" ht="15" customHeight="1">
      <c r="D775" s="620"/>
      <c r="E775" s="621"/>
    </row>
    <row r="776" spans="4:5" ht="15" customHeight="1">
      <c r="D776" s="620"/>
      <c r="E776" s="621"/>
    </row>
    <row r="777" spans="4:5" ht="15" customHeight="1">
      <c r="D777" s="620"/>
      <c r="E777" s="621"/>
    </row>
    <row r="778" spans="4:5" ht="15" customHeight="1">
      <c r="D778" s="620"/>
      <c r="E778" s="621"/>
    </row>
    <row r="779" spans="4:5" ht="15" customHeight="1">
      <c r="D779" s="620"/>
      <c r="E779" s="621"/>
    </row>
    <row r="780" spans="4:5" ht="15" customHeight="1">
      <c r="D780" s="620"/>
      <c r="E780" s="621"/>
    </row>
    <row r="781" spans="4:5" ht="15" customHeight="1">
      <c r="D781" s="620"/>
      <c r="E781" s="621"/>
    </row>
    <row r="782" spans="4:5" ht="15" customHeight="1">
      <c r="D782" s="620"/>
      <c r="E782" s="621"/>
    </row>
    <row r="783" spans="4:5" ht="15" customHeight="1">
      <c r="D783" s="620"/>
      <c r="E783" s="621"/>
    </row>
    <row r="784" spans="4:5" ht="15" customHeight="1">
      <c r="D784" s="620"/>
      <c r="E784" s="621"/>
    </row>
    <row r="785" spans="4:5" ht="15" customHeight="1">
      <c r="D785" s="620"/>
      <c r="E785" s="621"/>
    </row>
    <row r="786" spans="4:5" ht="15" customHeight="1">
      <c r="D786" s="620"/>
      <c r="E786" s="621"/>
    </row>
    <row r="787" spans="4:5" ht="15" customHeight="1">
      <c r="D787" s="620"/>
      <c r="E787" s="621"/>
    </row>
    <row r="788" spans="4:5" ht="15" customHeight="1">
      <c r="D788" s="620"/>
      <c r="E788" s="621"/>
    </row>
    <row r="789" spans="4:5" ht="15" customHeight="1">
      <c r="D789" s="620"/>
      <c r="E789" s="621"/>
    </row>
    <row r="790" spans="4:5" ht="15" customHeight="1">
      <c r="D790" s="620"/>
      <c r="E790" s="621"/>
    </row>
    <row r="791" spans="4:5" ht="15" customHeight="1">
      <c r="D791" s="620"/>
      <c r="E791" s="621"/>
    </row>
    <row r="792" spans="4:5" ht="15" customHeight="1">
      <c r="D792" s="620"/>
      <c r="E792" s="621"/>
    </row>
    <row r="793" spans="4:5" ht="15" customHeight="1">
      <c r="D793" s="620"/>
      <c r="E793" s="621"/>
    </row>
    <row r="794" spans="4:5" ht="15" customHeight="1">
      <c r="D794" s="620"/>
      <c r="E794" s="621"/>
    </row>
    <row r="795" spans="4:5" ht="15" customHeight="1">
      <c r="D795" s="620"/>
      <c r="E795" s="621"/>
    </row>
    <row r="796" spans="4:5" ht="15" customHeight="1">
      <c r="D796" s="620"/>
      <c r="E796" s="621"/>
    </row>
    <row r="797" spans="4:5" ht="15" customHeight="1">
      <c r="D797" s="620"/>
      <c r="E797" s="621"/>
    </row>
    <row r="798" spans="4:5" ht="15" customHeight="1">
      <c r="D798" s="620"/>
      <c r="E798" s="621"/>
    </row>
    <row r="799" spans="4:5" ht="15" customHeight="1">
      <c r="D799" s="620"/>
      <c r="E799" s="621"/>
    </row>
    <row r="800" spans="4:5" ht="15" customHeight="1">
      <c r="D800" s="620"/>
      <c r="E800" s="621"/>
    </row>
    <row r="801" spans="4:5" ht="15" customHeight="1">
      <c r="D801" s="620"/>
      <c r="E801" s="621"/>
    </row>
    <row r="802" spans="4:5" ht="15" customHeight="1">
      <c r="D802" s="620"/>
      <c r="E802" s="621"/>
    </row>
    <row r="803" spans="4:5" ht="15" customHeight="1">
      <c r="D803" s="620"/>
      <c r="E803" s="621"/>
    </row>
    <row r="804" spans="4:5" ht="15" customHeight="1">
      <c r="D804" s="620"/>
      <c r="E804" s="621"/>
    </row>
    <row r="805" spans="4:5" ht="15" customHeight="1">
      <c r="D805" s="620"/>
      <c r="E805" s="621"/>
    </row>
    <row r="806" spans="4:5" ht="15" customHeight="1">
      <c r="D806" s="620"/>
      <c r="E806" s="621"/>
    </row>
    <row r="807" spans="4:5" ht="15" customHeight="1">
      <c r="D807" s="620"/>
      <c r="E807" s="621"/>
    </row>
    <row r="808" spans="4:5" ht="15" customHeight="1">
      <c r="D808" s="620"/>
      <c r="E808" s="621"/>
    </row>
    <row r="809" spans="4:5" ht="15" customHeight="1">
      <c r="D809" s="620"/>
      <c r="E809" s="621"/>
    </row>
    <row r="810" spans="4:5" ht="15" customHeight="1">
      <c r="D810" s="620"/>
      <c r="E810" s="621"/>
    </row>
    <row r="811" spans="4:5" ht="15" customHeight="1">
      <c r="D811" s="620"/>
      <c r="E811" s="621"/>
    </row>
    <row r="812" spans="4:5" ht="15" customHeight="1">
      <c r="D812" s="620"/>
      <c r="E812" s="621"/>
    </row>
    <row r="813" spans="4:5" ht="15" customHeight="1">
      <c r="D813" s="620"/>
      <c r="E813" s="621"/>
    </row>
    <row r="814" spans="4:5" ht="15" customHeight="1">
      <c r="D814" s="620"/>
      <c r="E814" s="621"/>
    </row>
    <row r="815" spans="4:5" ht="15" customHeight="1">
      <c r="D815" s="620"/>
      <c r="E815" s="621"/>
    </row>
    <row r="816" spans="4:5" ht="15" customHeight="1">
      <c r="D816" s="620"/>
      <c r="E816" s="621"/>
    </row>
    <row r="817" spans="4:5" ht="15" customHeight="1">
      <c r="D817" s="620"/>
      <c r="E817" s="621"/>
    </row>
    <row r="818" spans="4:5" ht="15" customHeight="1">
      <c r="D818" s="620"/>
      <c r="E818" s="621"/>
    </row>
    <row r="819" spans="4:5" ht="15" customHeight="1">
      <c r="D819" s="620"/>
      <c r="E819" s="621"/>
    </row>
    <row r="820" spans="4:5" ht="15" customHeight="1">
      <c r="D820" s="620"/>
      <c r="E820" s="621"/>
    </row>
    <row r="821" spans="4:5" ht="15" customHeight="1">
      <c r="D821" s="620"/>
      <c r="E821" s="621"/>
    </row>
    <row r="822" spans="4:5" ht="15" customHeight="1">
      <c r="D822" s="620"/>
      <c r="E822" s="621"/>
    </row>
    <row r="823" spans="4:5" ht="15" customHeight="1">
      <c r="D823" s="620"/>
      <c r="E823" s="621"/>
    </row>
    <row r="824" spans="4:5" ht="15" customHeight="1">
      <c r="D824" s="620"/>
      <c r="E824" s="621"/>
    </row>
    <row r="825" spans="4:5" ht="15" customHeight="1">
      <c r="D825" s="620"/>
      <c r="E825" s="621"/>
    </row>
    <row r="826" spans="4:5" ht="15" customHeight="1">
      <c r="D826" s="620"/>
      <c r="E826" s="621"/>
    </row>
    <row r="827" spans="4:5" ht="15" customHeight="1">
      <c r="D827" s="620"/>
      <c r="E827" s="621"/>
    </row>
    <row r="828" spans="4:5" ht="15" customHeight="1">
      <c r="D828" s="620"/>
      <c r="E828" s="621"/>
    </row>
    <row r="829" spans="4:5" ht="15" customHeight="1">
      <c r="D829" s="620"/>
      <c r="E829" s="621"/>
    </row>
    <row r="830" spans="4:5" ht="15" customHeight="1">
      <c r="D830" s="620"/>
      <c r="E830" s="621"/>
    </row>
    <row r="831" spans="4:5" ht="15" customHeight="1">
      <c r="D831" s="620"/>
      <c r="E831" s="621"/>
    </row>
    <row r="832" spans="4:5" ht="15" customHeight="1">
      <c r="D832" s="620"/>
      <c r="E832" s="621"/>
    </row>
    <row r="833" spans="4:5" ht="15" customHeight="1">
      <c r="D833" s="620"/>
      <c r="E833" s="621"/>
    </row>
    <row r="834" spans="4:5" ht="15" customHeight="1">
      <c r="D834" s="620"/>
      <c r="E834" s="621"/>
    </row>
    <row r="835" spans="4:5" ht="15" customHeight="1">
      <c r="D835" s="620"/>
      <c r="E835" s="621"/>
    </row>
    <row r="836" spans="4:5" ht="15" customHeight="1">
      <c r="D836" s="620"/>
      <c r="E836" s="621"/>
    </row>
    <row r="837" spans="4:5" ht="15" customHeight="1">
      <c r="D837" s="620"/>
      <c r="E837" s="621"/>
    </row>
    <row r="838" spans="4:5" ht="15" customHeight="1">
      <c r="D838" s="620"/>
      <c r="E838" s="621"/>
    </row>
    <row r="839" spans="4:5" ht="15" customHeight="1">
      <c r="D839" s="620"/>
      <c r="E839" s="621"/>
    </row>
    <row r="840" spans="4:5" ht="15" customHeight="1">
      <c r="D840" s="620"/>
      <c r="E840" s="621"/>
    </row>
    <row r="841" spans="4:5" ht="15" customHeight="1">
      <c r="D841" s="620"/>
      <c r="E841" s="621"/>
    </row>
    <row r="842" spans="4:5" ht="15" customHeight="1">
      <c r="D842" s="620"/>
      <c r="E842" s="621"/>
    </row>
    <row r="843" spans="4:5" ht="15" customHeight="1">
      <c r="D843" s="620"/>
      <c r="E843" s="621"/>
    </row>
    <row r="844" spans="4:5" ht="15" customHeight="1">
      <c r="D844" s="620"/>
      <c r="E844" s="621"/>
    </row>
    <row r="845" spans="4:5" ht="15" customHeight="1">
      <c r="D845" s="620"/>
      <c r="E845" s="621"/>
    </row>
    <row r="846" spans="4:5" ht="15" customHeight="1">
      <c r="D846" s="620"/>
      <c r="E846" s="621"/>
    </row>
    <row r="847" spans="4:5" ht="15" customHeight="1">
      <c r="D847" s="620"/>
      <c r="E847" s="621"/>
    </row>
    <row r="848" spans="4:5" ht="15" customHeight="1">
      <c r="D848" s="620"/>
      <c r="E848" s="621"/>
    </row>
    <row r="849" spans="4:5" ht="15" customHeight="1">
      <c r="D849" s="620"/>
      <c r="E849" s="621"/>
    </row>
    <row r="850" spans="4:5" ht="15" customHeight="1">
      <c r="D850" s="620"/>
      <c r="E850" s="621"/>
    </row>
    <row r="851" spans="4:5" ht="15" customHeight="1">
      <c r="D851" s="620"/>
      <c r="E851" s="621"/>
    </row>
    <row r="852" spans="4:5" ht="15" customHeight="1">
      <c r="D852" s="620"/>
      <c r="E852" s="621"/>
    </row>
    <row r="853" spans="4:5" ht="15" customHeight="1">
      <c r="D853" s="620"/>
      <c r="E853" s="621"/>
    </row>
    <row r="854" spans="4:5" ht="15" customHeight="1">
      <c r="D854" s="620"/>
      <c r="E854" s="621"/>
    </row>
    <row r="855" spans="4:5" ht="15" customHeight="1">
      <c r="D855" s="620"/>
      <c r="E855" s="621"/>
    </row>
    <row r="856" spans="4:5" ht="15" customHeight="1">
      <c r="D856" s="620"/>
      <c r="E856" s="621"/>
    </row>
    <row r="857" spans="4:5" ht="15" customHeight="1">
      <c r="D857" s="620"/>
      <c r="E857" s="621"/>
    </row>
    <row r="858" spans="4:5" ht="15" customHeight="1">
      <c r="D858" s="620"/>
      <c r="E858" s="621"/>
    </row>
    <row r="859" spans="4:5" ht="15" customHeight="1">
      <c r="D859" s="620"/>
      <c r="E859" s="621"/>
    </row>
    <row r="860" spans="4:5" ht="15" customHeight="1">
      <c r="D860" s="620"/>
      <c r="E860" s="621"/>
    </row>
    <row r="861" spans="4:5" ht="15" customHeight="1">
      <c r="D861" s="620"/>
      <c r="E861" s="621"/>
    </row>
    <row r="862" spans="4:5" ht="15" customHeight="1">
      <c r="D862" s="620"/>
      <c r="E862" s="621"/>
    </row>
    <row r="863" spans="4:5" ht="15" customHeight="1">
      <c r="D863" s="620"/>
      <c r="E863" s="621"/>
    </row>
    <row r="864" spans="4:5" ht="15" customHeight="1">
      <c r="D864" s="620"/>
      <c r="E864" s="621"/>
    </row>
    <row r="865" spans="4:5" ht="15" customHeight="1">
      <c r="D865" s="620"/>
      <c r="E865" s="621"/>
    </row>
    <row r="866" spans="4:5" ht="15" customHeight="1">
      <c r="D866" s="620"/>
      <c r="E866" s="621"/>
    </row>
    <row r="867" spans="4:5" ht="15" customHeight="1">
      <c r="D867" s="620"/>
      <c r="E867" s="621"/>
    </row>
    <row r="868" spans="4:5" ht="15" customHeight="1">
      <c r="D868" s="620"/>
      <c r="E868" s="621"/>
    </row>
    <row r="869" spans="4:5" ht="15" customHeight="1">
      <c r="D869" s="620"/>
      <c r="E869" s="621"/>
    </row>
    <row r="870" spans="4:5" ht="15" customHeight="1">
      <c r="D870" s="620"/>
      <c r="E870" s="621"/>
    </row>
    <row r="871" spans="4:5" ht="15" customHeight="1">
      <c r="D871" s="620"/>
      <c r="E871" s="621"/>
    </row>
    <row r="872" spans="4:5" ht="15" customHeight="1">
      <c r="D872" s="620"/>
      <c r="E872" s="621"/>
    </row>
    <row r="873" spans="4:5" ht="15" customHeight="1">
      <c r="D873" s="620"/>
      <c r="E873" s="621"/>
    </row>
    <row r="874" spans="4:5" ht="15" customHeight="1">
      <c r="D874" s="620"/>
      <c r="E874" s="621"/>
    </row>
    <row r="875" spans="4:5" ht="15" customHeight="1">
      <c r="D875" s="620"/>
      <c r="E875" s="621"/>
    </row>
    <row r="876" spans="4:5" ht="15" customHeight="1">
      <c r="D876" s="620"/>
      <c r="E876" s="621"/>
    </row>
    <row r="877" spans="4:5" ht="15" customHeight="1">
      <c r="D877" s="620"/>
      <c r="E877" s="621"/>
    </row>
    <row r="878" spans="4:5" ht="15" customHeight="1">
      <c r="D878" s="620"/>
      <c r="E878" s="621"/>
    </row>
    <row r="879" spans="4:5" ht="15" customHeight="1">
      <c r="D879" s="620"/>
      <c r="E879" s="621"/>
    </row>
    <row r="880" spans="4:5" ht="15" customHeight="1">
      <c r="D880" s="620"/>
      <c r="E880" s="621"/>
    </row>
    <row r="881" spans="4:5" ht="15" customHeight="1">
      <c r="D881" s="620"/>
      <c r="E881" s="621"/>
    </row>
    <row r="882" spans="4:5" ht="15" customHeight="1">
      <c r="D882" s="620"/>
      <c r="E882" s="621"/>
    </row>
    <row r="883" spans="4:5" ht="15" customHeight="1">
      <c r="D883" s="620"/>
      <c r="E883" s="621"/>
    </row>
    <row r="884" spans="4:5" ht="15" customHeight="1">
      <c r="D884" s="620"/>
      <c r="E884" s="621"/>
    </row>
    <row r="885" spans="4:5" ht="15" customHeight="1">
      <c r="D885" s="620"/>
      <c r="E885" s="621"/>
    </row>
    <row r="886" spans="4:5" ht="15" customHeight="1">
      <c r="D886" s="620"/>
      <c r="E886" s="621"/>
    </row>
    <row r="887" spans="4:5" ht="15" customHeight="1">
      <c r="D887" s="620"/>
      <c r="E887" s="621"/>
    </row>
    <row r="888" spans="4:5" ht="15" customHeight="1">
      <c r="D888" s="620"/>
      <c r="E888" s="621"/>
    </row>
    <row r="889" spans="4:5" ht="15" customHeight="1">
      <c r="D889" s="620"/>
      <c r="E889" s="621"/>
    </row>
    <row r="890" spans="4:5" ht="15" customHeight="1">
      <c r="D890" s="620"/>
      <c r="E890" s="621"/>
    </row>
    <row r="891" spans="4:5" ht="15" customHeight="1">
      <c r="D891" s="620"/>
      <c r="E891" s="621"/>
    </row>
    <row r="892" spans="4:5" ht="15" customHeight="1">
      <c r="D892" s="620"/>
      <c r="E892" s="621"/>
    </row>
    <row r="893" spans="4:5" ht="15" customHeight="1">
      <c r="D893" s="620"/>
      <c r="E893" s="621"/>
    </row>
    <row r="894" spans="4:5" ht="15" customHeight="1">
      <c r="D894" s="620"/>
      <c r="E894" s="621"/>
    </row>
    <row r="895" spans="4:5" ht="15" customHeight="1">
      <c r="D895" s="620"/>
      <c r="E895" s="621"/>
    </row>
    <row r="896" spans="4:5" ht="15" customHeight="1">
      <c r="D896" s="620"/>
      <c r="E896" s="621"/>
    </row>
    <row r="897" spans="4:5" ht="15" customHeight="1">
      <c r="D897" s="620"/>
      <c r="E897" s="621"/>
    </row>
    <row r="898" spans="4:5" ht="15" customHeight="1">
      <c r="D898" s="620"/>
      <c r="E898" s="621"/>
    </row>
    <row r="899" spans="4:5" ht="15" customHeight="1">
      <c r="D899" s="620"/>
      <c r="E899" s="621"/>
    </row>
    <row r="900" spans="4:5" ht="15" customHeight="1">
      <c r="D900" s="620"/>
      <c r="E900" s="621"/>
    </row>
    <row r="901" spans="4:5" ht="15" customHeight="1">
      <c r="D901" s="620"/>
      <c r="E901" s="621"/>
    </row>
    <row r="902" spans="4:5" ht="15" customHeight="1">
      <c r="D902" s="620"/>
      <c r="E902" s="621"/>
    </row>
    <row r="903" spans="4:5" ht="15" customHeight="1">
      <c r="D903" s="620"/>
      <c r="E903" s="621"/>
    </row>
    <row r="904" spans="4:5" ht="15" customHeight="1">
      <c r="D904" s="620"/>
      <c r="E904" s="621"/>
    </row>
    <row r="905" spans="4:5" ht="15" customHeight="1">
      <c r="D905" s="620"/>
      <c r="E905" s="621"/>
    </row>
    <row r="906" spans="4:5" ht="15" customHeight="1">
      <c r="D906" s="620"/>
      <c r="E906" s="621"/>
    </row>
    <row r="907" spans="4:5" ht="15" customHeight="1">
      <c r="D907" s="620"/>
      <c r="E907" s="621"/>
    </row>
    <row r="908" spans="4:5" ht="15" customHeight="1">
      <c r="D908" s="620"/>
      <c r="E908" s="621"/>
    </row>
    <row r="909" spans="4:5" ht="15" customHeight="1">
      <c r="D909" s="620"/>
      <c r="E909" s="621"/>
    </row>
    <row r="910" spans="4:5" ht="15" customHeight="1">
      <c r="D910" s="620"/>
      <c r="E910" s="621"/>
    </row>
    <row r="911" spans="4:5" ht="15" customHeight="1">
      <c r="D911" s="620"/>
      <c r="E911" s="621"/>
    </row>
    <row r="912" spans="4:5" ht="15" customHeight="1">
      <c r="D912" s="620"/>
      <c r="E912" s="621"/>
    </row>
    <row r="913" spans="4:5" ht="15" customHeight="1">
      <c r="D913" s="620"/>
      <c r="E913" s="621"/>
    </row>
    <row r="914" spans="4:5" ht="15" customHeight="1">
      <c r="D914" s="620"/>
      <c r="E914" s="621"/>
    </row>
    <row r="915" spans="4:5" ht="15" customHeight="1">
      <c r="D915" s="620"/>
      <c r="E915" s="621"/>
    </row>
    <row r="916" spans="4:5" ht="15" customHeight="1">
      <c r="D916" s="620"/>
      <c r="E916" s="621"/>
    </row>
    <row r="917" spans="4:5" ht="15" customHeight="1">
      <c r="D917" s="620"/>
      <c r="E917" s="621"/>
    </row>
    <row r="918" spans="4:5" ht="15" customHeight="1">
      <c r="D918" s="620"/>
      <c r="E918" s="621"/>
    </row>
    <row r="919" spans="4:5" ht="15" customHeight="1">
      <c r="D919" s="620"/>
      <c r="E919" s="621"/>
    </row>
    <row r="920" spans="4:5" ht="15" customHeight="1">
      <c r="D920" s="620"/>
      <c r="E920" s="621"/>
    </row>
    <row r="921" spans="4:5" ht="15" customHeight="1">
      <c r="D921" s="620"/>
      <c r="E921" s="621"/>
    </row>
    <row r="922" spans="4:5" ht="15" customHeight="1">
      <c r="D922" s="620"/>
      <c r="E922" s="621"/>
    </row>
    <row r="923" spans="4:5" ht="15" customHeight="1">
      <c r="D923" s="620"/>
      <c r="E923" s="621"/>
    </row>
    <row r="924" spans="4:5" ht="15" customHeight="1">
      <c r="D924" s="620"/>
      <c r="E924" s="621"/>
    </row>
    <row r="925" spans="4:5" ht="15" customHeight="1">
      <c r="D925" s="620"/>
      <c r="E925" s="621"/>
    </row>
    <row r="926" spans="4:5" ht="15" customHeight="1">
      <c r="D926" s="620"/>
      <c r="E926" s="621"/>
    </row>
    <row r="927" spans="4:5" ht="15" customHeight="1">
      <c r="D927" s="620"/>
      <c r="E927" s="621"/>
    </row>
    <row r="928" spans="4:5" ht="15" customHeight="1">
      <c r="D928" s="620"/>
      <c r="E928" s="621"/>
    </row>
    <row r="929" spans="4:5" ht="15" customHeight="1">
      <c r="D929" s="620"/>
      <c r="E929" s="621"/>
    </row>
    <row r="930" spans="4:5" ht="15" customHeight="1">
      <c r="D930" s="620"/>
      <c r="E930" s="621"/>
    </row>
    <row r="931" spans="4:5" ht="15" customHeight="1">
      <c r="D931" s="620"/>
      <c r="E931" s="621"/>
    </row>
    <row r="932" spans="4:5" ht="15" customHeight="1">
      <c r="D932" s="620"/>
      <c r="E932" s="621"/>
    </row>
    <row r="933" spans="4:5" ht="15" customHeight="1">
      <c r="D933" s="620"/>
      <c r="E933" s="621"/>
    </row>
    <row r="934" spans="4:5" ht="15" customHeight="1">
      <c r="D934" s="620"/>
      <c r="E934" s="621"/>
    </row>
    <row r="935" spans="4:5" ht="15" customHeight="1">
      <c r="D935" s="620"/>
      <c r="E935" s="621"/>
    </row>
    <row r="936" spans="4:5" ht="15" customHeight="1">
      <c r="D936" s="620"/>
      <c r="E936" s="621"/>
    </row>
    <row r="937" spans="4:5" ht="15" customHeight="1">
      <c r="D937" s="620"/>
      <c r="E937" s="621"/>
    </row>
    <row r="938" spans="4:5" ht="15" customHeight="1">
      <c r="D938" s="620"/>
      <c r="E938" s="621"/>
    </row>
    <row r="939" spans="4:5" ht="15" customHeight="1">
      <c r="D939" s="620"/>
      <c r="E939" s="621"/>
    </row>
    <row r="940" spans="4:5" ht="15" customHeight="1">
      <c r="D940" s="620"/>
      <c r="E940" s="621"/>
    </row>
    <row r="941" spans="4:5" ht="15" customHeight="1">
      <c r="D941" s="620"/>
      <c r="E941" s="621"/>
    </row>
    <row r="942" spans="4:5" ht="15" customHeight="1">
      <c r="D942" s="620"/>
      <c r="E942" s="621"/>
    </row>
    <row r="943" spans="4:5" ht="15" customHeight="1">
      <c r="D943" s="620"/>
      <c r="E943" s="621"/>
    </row>
    <row r="944" spans="4:5" ht="15" customHeight="1">
      <c r="D944" s="620"/>
      <c r="E944" s="621"/>
    </row>
    <row r="945" spans="4:5" ht="15" customHeight="1">
      <c r="D945" s="620"/>
      <c r="E945" s="621"/>
    </row>
    <row r="946" spans="4:5" ht="15" customHeight="1">
      <c r="D946" s="620"/>
      <c r="E946" s="621"/>
    </row>
    <row r="947" spans="4:5" ht="15" customHeight="1">
      <c r="D947" s="620"/>
      <c r="E947" s="621"/>
    </row>
    <row r="948" spans="4:5" ht="15" customHeight="1">
      <c r="D948" s="620"/>
      <c r="E948" s="621"/>
    </row>
    <row r="949" spans="4:5" ht="15" customHeight="1">
      <c r="D949" s="620"/>
      <c r="E949" s="621"/>
    </row>
    <row r="950" spans="4:5" ht="15" customHeight="1">
      <c r="D950" s="620"/>
      <c r="E950" s="621"/>
    </row>
    <row r="951" spans="4:5" ht="15" customHeight="1">
      <c r="D951" s="620"/>
      <c r="E951" s="621"/>
    </row>
    <row r="952" spans="4:5" ht="15" customHeight="1">
      <c r="D952" s="620"/>
      <c r="E952" s="621"/>
    </row>
    <row r="953" spans="4:5" ht="15" customHeight="1">
      <c r="D953" s="620"/>
      <c r="E953" s="621"/>
    </row>
    <row r="954" spans="4:5" ht="15" customHeight="1">
      <c r="D954" s="620"/>
      <c r="E954" s="621"/>
    </row>
    <row r="955" spans="4:5" ht="15" customHeight="1">
      <c r="D955" s="620"/>
      <c r="E955" s="621"/>
    </row>
    <row r="956" spans="4:5" ht="15" customHeight="1">
      <c r="D956" s="620"/>
      <c r="E956" s="621"/>
    </row>
    <row r="957" spans="4:5" ht="15" customHeight="1">
      <c r="D957" s="620"/>
      <c r="E957" s="621"/>
    </row>
    <row r="958" spans="4:5" ht="15" customHeight="1">
      <c r="D958" s="620"/>
      <c r="E958" s="621"/>
    </row>
    <row r="959" spans="4:5" ht="15" customHeight="1">
      <c r="D959" s="620"/>
      <c r="E959" s="621"/>
    </row>
    <row r="960" spans="4:5" ht="15" customHeight="1">
      <c r="D960" s="620"/>
      <c r="E960" s="621"/>
    </row>
    <row r="961" spans="4:5" ht="15" customHeight="1">
      <c r="D961" s="620"/>
      <c r="E961" s="621"/>
    </row>
    <row r="962" spans="4:5" ht="15" customHeight="1">
      <c r="D962" s="620"/>
      <c r="E962" s="621"/>
    </row>
    <row r="963" spans="4:5" ht="15" customHeight="1">
      <c r="D963" s="620"/>
      <c r="E963" s="621"/>
    </row>
    <row r="964" spans="4:5" ht="15" customHeight="1">
      <c r="D964" s="620"/>
      <c r="E964" s="621"/>
    </row>
    <row r="965" spans="4:5" ht="15" customHeight="1">
      <c r="D965" s="620"/>
      <c r="E965" s="621"/>
    </row>
    <row r="966" spans="4:5" ht="15" customHeight="1">
      <c r="D966" s="620"/>
      <c r="E966" s="621"/>
    </row>
    <row r="967" spans="4:5" ht="15" customHeight="1">
      <c r="D967" s="620"/>
      <c r="E967" s="621"/>
    </row>
    <row r="968" spans="4:5" ht="15" customHeight="1">
      <c r="D968" s="620"/>
      <c r="E968" s="621"/>
    </row>
    <row r="969" spans="4:5" ht="15" customHeight="1">
      <c r="D969" s="620"/>
      <c r="E969" s="621"/>
    </row>
    <row r="970" spans="4:5" ht="15" customHeight="1">
      <c r="D970" s="620"/>
      <c r="E970" s="621"/>
    </row>
    <row r="971" spans="4:5" ht="15" customHeight="1">
      <c r="D971" s="620"/>
      <c r="E971" s="621"/>
    </row>
    <row r="972" spans="4:5" ht="15" customHeight="1">
      <c r="D972" s="620"/>
      <c r="E972" s="621"/>
    </row>
    <row r="973" spans="4:5" ht="15" customHeight="1">
      <c r="D973" s="620"/>
      <c r="E973" s="621"/>
    </row>
    <row r="974" spans="4:5" ht="15" customHeight="1">
      <c r="D974" s="620"/>
      <c r="E974" s="621"/>
    </row>
    <row r="975" spans="4:5" ht="15" customHeight="1">
      <c r="D975" s="620"/>
      <c r="E975" s="621"/>
    </row>
    <row r="976" spans="4:5" ht="15" customHeight="1">
      <c r="D976" s="620"/>
      <c r="E976" s="621"/>
    </row>
    <row r="977" spans="4:5" ht="15" customHeight="1">
      <c r="D977" s="620"/>
      <c r="E977" s="621"/>
    </row>
    <row r="978" spans="4:5" ht="15" customHeight="1">
      <c r="D978" s="620"/>
      <c r="E978" s="621"/>
    </row>
    <row r="979" spans="4:5" ht="15" customHeight="1">
      <c r="D979" s="620"/>
      <c r="E979" s="621"/>
    </row>
    <row r="980" spans="4:5" ht="15" customHeight="1">
      <c r="D980" s="620"/>
      <c r="E980" s="621"/>
    </row>
    <row r="981" spans="4:5" ht="15" customHeight="1">
      <c r="D981" s="620"/>
      <c r="E981" s="621"/>
    </row>
    <row r="982" spans="4:5" ht="15" customHeight="1">
      <c r="D982" s="620"/>
      <c r="E982" s="621"/>
    </row>
    <row r="983" spans="4:5" ht="15" customHeight="1">
      <c r="D983" s="620"/>
      <c r="E983" s="621"/>
    </row>
    <row r="984" spans="4:5" ht="15" customHeight="1">
      <c r="D984" s="620"/>
      <c r="E984" s="621"/>
    </row>
    <row r="985" spans="4:5" ht="15" customHeight="1">
      <c r="D985" s="620"/>
      <c r="E985" s="621"/>
    </row>
    <row r="986" spans="4:5" ht="15" customHeight="1">
      <c r="D986" s="620"/>
      <c r="E986" s="621"/>
    </row>
    <row r="987" spans="4:5" ht="15" customHeight="1">
      <c r="D987" s="620"/>
      <c r="E987" s="621"/>
    </row>
    <row r="988" spans="4:5" ht="15" customHeight="1">
      <c r="D988" s="620"/>
      <c r="E988" s="621"/>
    </row>
    <row r="989" spans="4:5" ht="15" customHeight="1">
      <c r="D989" s="620"/>
      <c r="E989" s="621"/>
    </row>
    <row r="990" spans="4:5" ht="15" customHeight="1">
      <c r="D990" s="620"/>
      <c r="E990" s="621"/>
    </row>
    <row r="991" spans="4:5" ht="15" customHeight="1">
      <c r="D991" s="620"/>
      <c r="E991" s="621"/>
    </row>
    <row r="992" spans="4:5" ht="15" customHeight="1">
      <c r="D992" s="620"/>
      <c r="E992" s="621"/>
    </row>
    <row r="993" spans="4:5" ht="15" customHeight="1">
      <c r="D993" s="620"/>
      <c r="E993" s="621"/>
    </row>
    <row r="994" spans="4:5" ht="15" customHeight="1">
      <c r="D994" s="620"/>
      <c r="E994" s="621"/>
    </row>
    <row r="995" spans="4:5" ht="15" customHeight="1">
      <c r="D995" s="620"/>
      <c r="E995" s="621"/>
    </row>
    <row r="996" spans="4:5" ht="15" customHeight="1">
      <c r="D996" s="620"/>
      <c r="E996" s="621"/>
    </row>
    <row r="997" spans="4:5" ht="15" customHeight="1">
      <c r="D997" s="620"/>
      <c r="E997" s="621"/>
    </row>
    <row r="998" spans="4:5" ht="15" customHeight="1">
      <c r="D998" s="620"/>
      <c r="E998" s="621"/>
    </row>
    <row r="999" spans="4:5" ht="15" customHeight="1">
      <c r="D999" s="620"/>
      <c r="E999" s="621"/>
    </row>
    <row r="1000" spans="4:5" ht="15" customHeight="1">
      <c r="D1000" s="620"/>
      <c r="E1000" s="621"/>
    </row>
    <row r="1001" spans="4:5" ht="15" customHeight="1">
      <c r="D1001" s="620"/>
      <c r="E1001" s="621"/>
    </row>
    <row r="1002" spans="4:5" ht="15" customHeight="1">
      <c r="D1002" s="620"/>
      <c r="E1002" s="621"/>
    </row>
    <row r="1003" spans="4:5" ht="15" customHeight="1">
      <c r="D1003" s="620"/>
      <c r="E1003" s="621"/>
    </row>
    <row r="1004" spans="4:5" ht="15" customHeight="1">
      <c r="D1004" s="620"/>
      <c r="E1004" s="621"/>
    </row>
    <row r="1005" spans="4:5" ht="15" customHeight="1">
      <c r="D1005" s="620"/>
      <c r="E1005" s="621"/>
    </row>
    <row r="1006" spans="4:5" ht="15" customHeight="1">
      <c r="D1006" s="620"/>
      <c r="E1006" s="621"/>
    </row>
    <row r="1007" spans="4:5" ht="15" customHeight="1">
      <c r="D1007" s="620"/>
      <c r="E1007" s="621"/>
    </row>
    <row r="1008" spans="4:5" ht="15" customHeight="1">
      <c r="D1008" s="620"/>
      <c r="E1008" s="621"/>
    </row>
    <row r="1009" spans="4:5" ht="15" customHeight="1">
      <c r="D1009" s="620"/>
      <c r="E1009" s="621"/>
    </row>
    <row r="1010" spans="4:5" ht="15" customHeight="1">
      <c r="D1010" s="620"/>
      <c r="E1010" s="621"/>
    </row>
    <row r="1011" spans="4:5" ht="15" customHeight="1">
      <c r="D1011" s="620"/>
      <c r="E1011" s="621"/>
    </row>
    <row r="1012" spans="4:5" ht="15" customHeight="1">
      <c r="D1012" s="620"/>
      <c r="E1012" s="621"/>
    </row>
    <row r="1013" spans="4:5" ht="15" customHeight="1">
      <c r="D1013" s="620"/>
      <c r="E1013" s="621"/>
    </row>
    <row r="1014" spans="4:5" ht="15" customHeight="1">
      <c r="D1014" s="620"/>
      <c r="E1014" s="621"/>
    </row>
    <row r="1015" spans="4:5" ht="15" customHeight="1">
      <c r="D1015" s="620"/>
      <c r="E1015" s="621"/>
    </row>
    <row r="1016" spans="4:5" ht="15" customHeight="1">
      <c r="D1016" s="620"/>
      <c r="E1016" s="621"/>
    </row>
    <row r="1017" spans="4:5" ht="15" customHeight="1">
      <c r="D1017" s="620"/>
      <c r="E1017" s="621"/>
    </row>
    <row r="1018" spans="4:5" ht="15" customHeight="1">
      <c r="D1018" s="620"/>
      <c r="E1018" s="621"/>
    </row>
    <row r="1019" spans="4:5" ht="15" customHeight="1">
      <c r="D1019" s="620"/>
      <c r="E1019" s="621"/>
    </row>
    <row r="1020" spans="4:5" ht="15" customHeight="1">
      <c r="D1020" s="620"/>
      <c r="E1020" s="621"/>
    </row>
    <row r="1021" spans="4:5" ht="15" customHeight="1">
      <c r="D1021" s="620"/>
      <c r="E1021" s="621"/>
    </row>
    <row r="1022" spans="4:5" ht="15" customHeight="1">
      <c r="D1022" s="620"/>
      <c r="E1022" s="621"/>
    </row>
    <row r="1023" spans="4:5" ht="15" customHeight="1">
      <c r="D1023" s="620"/>
      <c r="E1023" s="621"/>
    </row>
    <row r="1024" spans="4:5" ht="15" customHeight="1">
      <c r="D1024" s="620"/>
      <c r="E1024" s="621"/>
    </row>
    <row r="1025" spans="4:5" ht="15" customHeight="1">
      <c r="D1025" s="620"/>
      <c r="E1025" s="621"/>
    </row>
    <row r="1026" spans="4:5" ht="15" customHeight="1">
      <c r="D1026" s="620"/>
      <c r="E1026" s="621"/>
    </row>
    <row r="1027" spans="4:5" ht="15" customHeight="1">
      <c r="D1027" s="620"/>
      <c r="E1027" s="621"/>
    </row>
    <row r="1028" spans="4:5" ht="15" customHeight="1">
      <c r="D1028" s="620"/>
      <c r="E1028" s="621"/>
    </row>
    <row r="1029" spans="4:5" ht="15" customHeight="1">
      <c r="D1029" s="620"/>
      <c r="E1029" s="621"/>
    </row>
    <row r="1030" spans="4:5" ht="15" customHeight="1">
      <c r="D1030" s="620"/>
      <c r="E1030" s="621"/>
    </row>
    <row r="1031" spans="4:5" ht="15" customHeight="1">
      <c r="D1031" s="620"/>
      <c r="E1031" s="621"/>
    </row>
    <row r="1032" spans="4:5" ht="15" customHeight="1">
      <c r="D1032" s="620"/>
      <c r="E1032" s="621"/>
    </row>
    <row r="1033" spans="4:5" ht="15" customHeight="1">
      <c r="D1033" s="620"/>
      <c r="E1033" s="621"/>
    </row>
    <row r="1034" spans="4:5" ht="15" customHeight="1">
      <c r="D1034" s="620"/>
      <c r="E1034" s="621"/>
    </row>
    <row r="1035" spans="4:5" ht="15" customHeight="1">
      <c r="D1035" s="620"/>
      <c r="E1035" s="621"/>
    </row>
    <row r="1036" spans="4:5" ht="15" customHeight="1">
      <c r="D1036" s="620"/>
      <c r="E1036" s="621"/>
    </row>
    <row r="1037" spans="4:5" ht="15" customHeight="1">
      <c r="D1037" s="620"/>
      <c r="E1037" s="621"/>
    </row>
    <row r="1038" spans="4:5" ht="15" customHeight="1">
      <c r="D1038" s="620"/>
      <c r="E1038" s="621"/>
    </row>
    <row r="1039" spans="4:5" ht="15" customHeight="1">
      <c r="D1039" s="620"/>
      <c r="E1039" s="621"/>
    </row>
    <row r="1040" spans="4:5" ht="15" customHeight="1">
      <c r="D1040" s="620"/>
      <c r="E1040" s="621"/>
    </row>
    <row r="1041" spans="4:5" ht="15" customHeight="1">
      <c r="D1041" s="620"/>
      <c r="E1041" s="621"/>
    </row>
    <row r="1042" spans="4:5" ht="15" customHeight="1">
      <c r="D1042" s="620"/>
      <c r="E1042" s="621"/>
    </row>
    <row r="1043" spans="4:5" ht="15" customHeight="1">
      <c r="D1043" s="620"/>
      <c r="E1043" s="621"/>
    </row>
    <row r="1044" spans="4:5" ht="15" customHeight="1">
      <c r="D1044" s="620"/>
      <c r="E1044" s="621"/>
    </row>
    <row r="1045" spans="4:5" ht="15" customHeight="1">
      <c r="D1045" s="620"/>
      <c r="E1045" s="621"/>
    </row>
    <row r="1046" spans="4:5" ht="15" customHeight="1">
      <c r="D1046" s="620"/>
      <c r="E1046" s="621"/>
    </row>
    <row r="1047" spans="4:5" ht="15" customHeight="1">
      <c r="D1047" s="620"/>
      <c r="E1047" s="621"/>
    </row>
    <row r="1048" spans="4:5" ht="15" customHeight="1">
      <c r="D1048" s="620"/>
      <c r="E1048" s="621"/>
    </row>
    <row r="1049" spans="4:5" ht="15" customHeight="1">
      <c r="D1049" s="620"/>
      <c r="E1049" s="621"/>
    </row>
    <row r="1050" spans="4:5" ht="15" customHeight="1">
      <c r="D1050" s="620"/>
      <c r="E1050" s="621"/>
    </row>
    <row r="1051" spans="4:5" ht="15" customHeight="1">
      <c r="D1051" s="620"/>
      <c r="E1051" s="621"/>
    </row>
    <row r="1052" spans="4:5" ht="15" customHeight="1">
      <c r="D1052" s="620"/>
      <c r="E1052" s="621"/>
    </row>
    <row r="1053" spans="4:5" ht="15" customHeight="1">
      <c r="D1053" s="620"/>
      <c r="E1053" s="621"/>
    </row>
    <row r="1054" spans="4:5" ht="15" customHeight="1">
      <c r="D1054" s="620"/>
      <c r="E1054" s="621"/>
    </row>
    <row r="1055" spans="4:5" ht="15" customHeight="1">
      <c r="D1055" s="620"/>
      <c r="E1055" s="621"/>
    </row>
    <row r="1056" spans="4:5" ht="15" customHeight="1">
      <c r="D1056" s="620"/>
      <c r="E1056" s="621"/>
    </row>
    <row r="1057" spans="4:5" ht="15" customHeight="1">
      <c r="D1057" s="620"/>
      <c r="E1057" s="621"/>
    </row>
    <row r="1058" spans="4:5" ht="15" customHeight="1">
      <c r="D1058" s="620"/>
      <c r="E1058" s="621"/>
    </row>
    <row r="1059" spans="4:5" ht="15" customHeight="1">
      <c r="D1059" s="620"/>
      <c r="E1059" s="621"/>
    </row>
    <row r="1060" spans="4:5" ht="15" customHeight="1">
      <c r="D1060" s="620"/>
      <c r="E1060" s="621"/>
    </row>
    <row r="1061" spans="4:5" ht="15" customHeight="1">
      <c r="D1061" s="620"/>
      <c r="E1061" s="621"/>
    </row>
    <row r="1062" spans="4:5" ht="15" customHeight="1">
      <c r="D1062" s="620"/>
      <c r="E1062" s="621"/>
    </row>
    <row r="1063" spans="4:5" ht="15" customHeight="1">
      <c r="D1063" s="620"/>
      <c r="E1063" s="621"/>
    </row>
    <row r="1064" spans="4:5" ht="15" customHeight="1">
      <c r="D1064" s="620"/>
      <c r="E1064" s="621"/>
    </row>
    <row r="1065" spans="4:5" ht="15" customHeight="1">
      <c r="D1065" s="620"/>
      <c r="E1065" s="621"/>
    </row>
    <row r="1066" spans="4:5" ht="15" customHeight="1">
      <c r="D1066" s="620"/>
      <c r="E1066" s="621"/>
    </row>
    <row r="1067" spans="4:5" ht="15" customHeight="1">
      <c r="D1067" s="620"/>
      <c r="E1067" s="621"/>
    </row>
    <row r="1068" spans="4:5" ht="15" customHeight="1">
      <c r="D1068" s="620"/>
      <c r="E1068" s="621"/>
    </row>
    <row r="1069" spans="4:5" ht="15" customHeight="1">
      <c r="D1069" s="620"/>
      <c r="E1069" s="621"/>
    </row>
    <row r="1070" spans="4:5" ht="15" customHeight="1">
      <c r="D1070" s="620"/>
      <c r="E1070" s="621"/>
    </row>
    <row r="1071" spans="4:5" ht="15" customHeight="1">
      <c r="D1071" s="620"/>
      <c r="E1071" s="621"/>
    </row>
    <row r="1072" spans="4:5" ht="15" customHeight="1">
      <c r="D1072" s="620"/>
      <c r="E1072" s="621"/>
    </row>
    <row r="1073" spans="4:5" ht="15" customHeight="1">
      <c r="D1073" s="620"/>
      <c r="E1073" s="621"/>
    </row>
    <row r="1074" spans="4:5" ht="15" customHeight="1">
      <c r="D1074" s="620"/>
      <c r="E1074" s="621"/>
    </row>
    <row r="1075" spans="4:5" ht="15" customHeight="1">
      <c r="D1075" s="620"/>
      <c r="E1075" s="621"/>
    </row>
    <row r="1076" spans="4:5" ht="15" customHeight="1">
      <c r="D1076" s="620"/>
      <c r="E1076" s="621"/>
    </row>
    <row r="1077" spans="4:5" ht="15" customHeight="1">
      <c r="D1077" s="620"/>
      <c r="E1077" s="621"/>
    </row>
    <row r="1078" spans="4:5" ht="15" customHeight="1">
      <c r="D1078" s="620"/>
      <c r="E1078" s="621"/>
    </row>
    <row r="1079" spans="4:5" ht="15" customHeight="1">
      <c r="D1079" s="620"/>
      <c r="E1079" s="621"/>
    </row>
    <row r="1080" spans="4:5" ht="15" customHeight="1">
      <c r="D1080" s="620"/>
      <c r="E1080" s="621"/>
    </row>
    <row r="1081" spans="4:5" ht="15" customHeight="1">
      <c r="D1081" s="620"/>
      <c r="E1081" s="621"/>
    </row>
    <row r="1082" spans="4:5" ht="15" customHeight="1">
      <c r="D1082" s="620"/>
      <c r="E1082" s="621"/>
    </row>
    <row r="1083" spans="4:5" ht="15" customHeight="1">
      <c r="D1083" s="620"/>
      <c r="E1083" s="621"/>
    </row>
    <row r="1084" spans="4:5" ht="15" customHeight="1">
      <c r="D1084" s="620"/>
      <c r="E1084" s="621"/>
    </row>
    <row r="1085" spans="4:5" ht="15" customHeight="1">
      <c r="D1085" s="620"/>
      <c r="E1085" s="621"/>
    </row>
    <row r="1086" spans="4:5" ht="15" customHeight="1">
      <c r="D1086" s="620"/>
      <c r="E1086" s="621"/>
    </row>
    <row r="1087" spans="4:5" ht="15" customHeight="1">
      <c r="D1087" s="620"/>
      <c r="E1087" s="621"/>
    </row>
    <row r="1088" spans="4:5" ht="15" customHeight="1">
      <c r="D1088" s="620"/>
      <c r="E1088" s="621"/>
    </row>
    <row r="1089" spans="4:5" ht="15" customHeight="1">
      <c r="D1089" s="620"/>
      <c r="E1089" s="621"/>
    </row>
    <row r="1090" spans="4:5" ht="15" customHeight="1">
      <c r="D1090" s="620"/>
      <c r="E1090" s="621"/>
    </row>
    <row r="1091" spans="4:5" ht="15" customHeight="1">
      <c r="D1091" s="620"/>
      <c r="E1091" s="621"/>
    </row>
    <row r="1092" spans="4:5" ht="15" customHeight="1">
      <c r="D1092" s="620"/>
      <c r="E1092" s="621"/>
    </row>
    <row r="1093" spans="4:5" ht="15" customHeight="1">
      <c r="D1093" s="620"/>
      <c r="E1093" s="621"/>
    </row>
    <row r="1094" spans="4:5" ht="15" customHeight="1">
      <c r="D1094" s="620"/>
      <c r="E1094" s="621"/>
    </row>
    <row r="1095" spans="4:5" ht="15" customHeight="1">
      <c r="D1095" s="620"/>
      <c r="E1095" s="621"/>
    </row>
    <row r="1096" spans="4:5" ht="15" customHeight="1">
      <c r="D1096" s="620"/>
      <c r="E1096" s="621"/>
    </row>
    <row r="1097" spans="4:5" ht="15" customHeight="1">
      <c r="D1097" s="620"/>
      <c r="E1097" s="621"/>
    </row>
    <row r="1098" spans="4:5" ht="15" customHeight="1">
      <c r="D1098" s="620"/>
      <c r="E1098" s="621"/>
    </row>
    <row r="1099" spans="4:5" ht="15" customHeight="1">
      <c r="D1099" s="620"/>
      <c r="E1099" s="621"/>
    </row>
    <row r="1100" spans="4:5" ht="15" customHeight="1">
      <c r="D1100" s="620"/>
      <c r="E1100" s="621"/>
    </row>
    <row r="1101" spans="4:5" ht="15" customHeight="1">
      <c r="D1101" s="620"/>
      <c r="E1101" s="621"/>
    </row>
    <row r="1102" spans="4:5" ht="15" customHeight="1">
      <c r="D1102" s="620"/>
      <c r="E1102" s="621"/>
    </row>
    <row r="1103" spans="4:5" ht="15" customHeight="1">
      <c r="D1103" s="620"/>
      <c r="E1103" s="621"/>
    </row>
    <row r="1104" spans="4:5" ht="15" customHeight="1">
      <c r="D1104" s="620"/>
      <c r="E1104" s="621"/>
    </row>
    <row r="1105" spans="4:5" ht="15" customHeight="1">
      <c r="D1105" s="620"/>
      <c r="E1105" s="621"/>
    </row>
    <row r="1106" spans="4:5" ht="15" customHeight="1">
      <c r="D1106" s="620"/>
      <c r="E1106" s="621"/>
    </row>
    <row r="1107" spans="4:5" ht="15" customHeight="1">
      <c r="D1107" s="620"/>
      <c r="E1107" s="621"/>
    </row>
    <row r="1108" spans="4:5" ht="15" customHeight="1">
      <c r="D1108" s="620"/>
      <c r="E1108" s="621"/>
    </row>
    <row r="1109" spans="4:5" ht="15" customHeight="1">
      <c r="D1109" s="620"/>
      <c r="E1109" s="621"/>
    </row>
    <row r="1110" spans="4:5" ht="15" customHeight="1">
      <c r="D1110" s="620"/>
      <c r="E1110" s="621"/>
    </row>
    <row r="1111" spans="4:5" ht="15" customHeight="1">
      <c r="D1111" s="620"/>
      <c r="E1111" s="621"/>
    </row>
    <row r="1112" spans="4:5" ht="15" customHeight="1">
      <c r="D1112" s="620"/>
      <c r="E1112" s="621"/>
    </row>
    <row r="1113" spans="4:5" ht="15" customHeight="1">
      <c r="D1113" s="620"/>
      <c r="E1113" s="621"/>
    </row>
    <row r="1114" spans="4:5" ht="15" customHeight="1">
      <c r="D1114" s="620"/>
      <c r="E1114" s="621"/>
    </row>
    <row r="1115" spans="4:5" ht="15" customHeight="1">
      <c r="D1115" s="620"/>
      <c r="E1115" s="621"/>
    </row>
    <row r="1116" spans="4:5" ht="15" customHeight="1">
      <c r="D1116" s="620"/>
      <c r="E1116" s="621"/>
    </row>
    <row r="1117" spans="4:5" ht="15" customHeight="1">
      <c r="D1117" s="620"/>
      <c r="E1117" s="621"/>
    </row>
    <row r="1118" spans="4:5" ht="15" customHeight="1">
      <c r="D1118" s="620"/>
      <c r="E1118" s="621"/>
    </row>
    <row r="1119" spans="4:5" ht="15" customHeight="1">
      <c r="D1119" s="620"/>
      <c r="E1119" s="621"/>
    </row>
    <row r="1120" spans="4:5" ht="15" customHeight="1">
      <c r="D1120" s="620"/>
      <c r="E1120" s="621"/>
    </row>
    <row r="1121" spans="4:5" ht="15" customHeight="1">
      <c r="D1121" s="620"/>
      <c r="E1121" s="621"/>
    </row>
    <row r="1122" spans="4:5" ht="15" customHeight="1">
      <c r="D1122" s="620"/>
      <c r="E1122" s="621"/>
    </row>
    <row r="1123" spans="4:5" ht="15" customHeight="1">
      <c r="D1123" s="620"/>
      <c r="E1123" s="621"/>
    </row>
    <row r="1124" spans="4:5" ht="15" customHeight="1">
      <c r="D1124" s="620"/>
      <c r="E1124" s="621"/>
    </row>
    <row r="1125" spans="4:5" ht="15" customHeight="1">
      <c r="D1125" s="620"/>
      <c r="E1125" s="621"/>
    </row>
    <row r="1126" spans="4:5" ht="15" customHeight="1">
      <c r="D1126" s="620"/>
      <c r="E1126" s="621"/>
    </row>
    <row r="1127" spans="4:5" ht="15" customHeight="1">
      <c r="D1127" s="620"/>
      <c r="E1127" s="621"/>
    </row>
    <row r="1128" spans="4:5" ht="15" customHeight="1">
      <c r="D1128" s="620"/>
      <c r="E1128" s="621"/>
    </row>
    <row r="1129" spans="4:5" ht="15" customHeight="1">
      <c r="D1129" s="620"/>
      <c r="E1129" s="621"/>
    </row>
    <row r="1130" spans="4:5" ht="15" customHeight="1">
      <c r="D1130" s="620"/>
      <c r="E1130" s="621"/>
    </row>
    <row r="1131" spans="4:5" ht="15" customHeight="1">
      <c r="D1131" s="620"/>
      <c r="E1131" s="621"/>
    </row>
    <row r="1132" spans="4:5" ht="15" customHeight="1">
      <c r="D1132" s="620"/>
      <c r="E1132" s="621"/>
    </row>
    <row r="1133" spans="4:5" ht="15" customHeight="1">
      <c r="D1133" s="620"/>
      <c r="E1133" s="621"/>
    </row>
    <row r="1134" spans="4:5" ht="15" customHeight="1">
      <c r="D1134" s="620"/>
      <c r="E1134" s="621"/>
    </row>
    <row r="1135" spans="4:5" ht="15" customHeight="1">
      <c r="D1135" s="620"/>
      <c r="E1135" s="621"/>
    </row>
    <row r="1136" spans="4:5" ht="15" customHeight="1">
      <c r="D1136" s="620"/>
      <c r="E1136" s="621"/>
    </row>
    <row r="1137" spans="4:5" ht="15" customHeight="1">
      <c r="D1137" s="620"/>
      <c r="E1137" s="621"/>
    </row>
    <row r="1138" spans="4:5" ht="15" customHeight="1">
      <c r="D1138" s="620"/>
      <c r="E1138" s="621"/>
    </row>
    <row r="1139" spans="4:5" ht="15" customHeight="1">
      <c r="D1139" s="620"/>
      <c r="E1139" s="621"/>
    </row>
    <row r="1140" spans="4:5" ht="15" customHeight="1">
      <c r="D1140" s="620"/>
      <c r="E1140" s="621"/>
    </row>
    <row r="1141" spans="4:5" ht="15" customHeight="1">
      <c r="D1141" s="620"/>
      <c r="E1141" s="621"/>
    </row>
    <row r="1142" spans="4:5" ht="15" customHeight="1">
      <c r="D1142" s="620"/>
      <c r="E1142" s="621"/>
    </row>
    <row r="1143" spans="4:5" ht="15" customHeight="1">
      <c r="D1143" s="620"/>
      <c r="E1143" s="621"/>
    </row>
    <row r="1144" spans="4:5" ht="15" customHeight="1">
      <c r="D1144" s="620"/>
      <c r="E1144" s="621"/>
    </row>
    <row r="1145" spans="4:5" ht="15" customHeight="1">
      <c r="D1145" s="620"/>
      <c r="E1145" s="621"/>
    </row>
    <row r="1146" spans="4:5" ht="15" customHeight="1">
      <c r="D1146" s="620"/>
      <c r="E1146" s="621"/>
    </row>
    <row r="1147" spans="4:5" ht="15" customHeight="1">
      <c r="D1147" s="620"/>
      <c r="E1147" s="621"/>
    </row>
    <row r="1148" spans="4:5" ht="15" customHeight="1">
      <c r="D1148" s="620"/>
      <c r="E1148" s="621"/>
    </row>
    <row r="1149" spans="4:5" ht="15" customHeight="1">
      <c r="D1149" s="620"/>
      <c r="E1149" s="621"/>
    </row>
    <row r="1150" spans="4:5" ht="15" customHeight="1">
      <c r="D1150" s="620"/>
      <c r="E1150" s="621"/>
    </row>
    <row r="1151" spans="4:5" ht="15" customHeight="1">
      <c r="D1151" s="620"/>
      <c r="E1151" s="621"/>
    </row>
    <row r="1152" spans="4:5" ht="15" customHeight="1">
      <c r="D1152" s="620"/>
      <c r="E1152" s="621"/>
    </row>
    <row r="1153" spans="4:5" ht="15" customHeight="1">
      <c r="D1153" s="620"/>
      <c r="E1153" s="621"/>
    </row>
    <row r="1154" spans="4:5" ht="15" customHeight="1">
      <c r="D1154" s="620"/>
      <c r="E1154" s="621"/>
    </row>
    <row r="1155" spans="4:5" ht="15" customHeight="1">
      <c r="D1155" s="620"/>
      <c r="E1155" s="621"/>
    </row>
    <row r="1156" spans="4:5" ht="15" customHeight="1">
      <c r="D1156" s="620"/>
      <c r="E1156" s="621"/>
    </row>
    <row r="1157" spans="4:5" ht="15" customHeight="1">
      <c r="D1157" s="620"/>
      <c r="E1157" s="621"/>
    </row>
    <row r="1158" spans="4:5" ht="15" customHeight="1">
      <c r="D1158" s="620"/>
      <c r="E1158" s="621"/>
    </row>
    <row r="1159" spans="4:5" ht="15" customHeight="1">
      <c r="D1159" s="620"/>
      <c r="E1159" s="621"/>
    </row>
    <row r="1160" spans="4:5" ht="15" customHeight="1">
      <c r="D1160" s="620"/>
      <c r="E1160" s="621"/>
    </row>
    <row r="1161" spans="4:5" ht="15" customHeight="1">
      <c r="D1161" s="620"/>
      <c r="E1161" s="621"/>
    </row>
    <row r="1162" spans="4:5" ht="15" customHeight="1">
      <c r="D1162" s="620"/>
      <c r="E1162" s="621"/>
    </row>
    <row r="1163" spans="4:5" ht="15" customHeight="1">
      <c r="D1163" s="620"/>
      <c r="E1163" s="621"/>
    </row>
    <row r="1164" spans="4:5" ht="15" customHeight="1">
      <c r="D1164" s="620"/>
      <c r="E1164" s="621"/>
    </row>
    <row r="1165" spans="4:5" ht="15" customHeight="1">
      <c r="D1165" s="620"/>
      <c r="E1165" s="621"/>
    </row>
    <row r="1166" spans="4:5" ht="15" customHeight="1">
      <c r="D1166" s="620"/>
      <c r="E1166" s="621"/>
    </row>
    <row r="1167" spans="4:5" ht="15" customHeight="1">
      <c r="D1167" s="620"/>
      <c r="E1167" s="621"/>
    </row>
    <row r="1168" spans="4:5" ht="15" customHeight="1">
      <c r="D1168" s="620"/>
      <c r="E1168" s="621"/>
    </row>
    <row r="1169" spans="4:5" ht="15" customHeight="1">
      <c r="D1169" s="620"/>
      <c r="E1169" s="621"/>
    </row>
    <row r="1170" spans="4:5" ht="15" customHeight="1">
      <c r="D1170" s="620"/>
      <c r="E1170" s="621"/>
    </row>
    <row r="1171" spans="4:5" ht="15" customHeight="1">
      <c r="D1171" s="620"/>
      <c r="E1171" s="621"/>
    </row>
    <row r="1172" spans="4:5" ht="15" customHeight="1">
      <c r="D1172" s="620"/>
      <c r="E1172" s="621"/>
    </row>
    <row r="1173" spans="4:5" ht="15" customHeight="1">
      <c r="D1173" s="620"/>
      <c r="E1173" s="621"/>
    </row>
    <row r="1174" spans="4:5" ht="15" customHeight="1">
      <c r="D1174" s="620"/>
      <c r="E1174" s="621"/>
    </row>
    <row r="1175" spans="4:5" ht="15" customHeight="1">
      <c r="D1175" s="620"/>
      <c r="E1175" s="621"/>
    </row>
    <row r="1176" spans="4:5" ht="15" customHeight="1">
      <c r="D1176" s="620"/>
      <c r="E1176" s="621"/>
    </row>
    <row r="1177" spans="4:5" ht="15" customHeight="1">
      <c r="D1177" s="620"/>
      <c r="E1177" s="621"/>
    </row>
    <row r="1178" spans="4:5" ht="15" customHeight="1">
      <c r="D1178" s="620"/>
      <c r="E1178" s="621"/>
    </row>
    <row r="1179" spans="4:5" ht="15" customHeight="1">
      <c r="D1179" s="620"/>
      <c r="E1179" s="621"/>
    </row>
    <row r="1180" spans="4:5" ht="15" customHeight="1">
      <c r="D1180" s="620"/>
      <c r="E1180" s="621"/>
    </row>
    <row r="1181" spans="4:5" ht="15" customHeight="1">
      <c r="D1181" s="620"/>
      <c r="E1181" s="621"/>
    </row>
    <row r="1182" spans="4:5" ht="15" customHeight="1">
      <c r="D1182" s="620"/>
      <c r="E1182" s="621"/>
    </row>
    <row r="1183" spans="4:5" ht="15" customHeight="1">
      <c r="D1183" s="620"/>
      <c r="E1183" s="621"/>
    </row>
    <row r="1184" spans="4:5" ht="15" customHeight="1">
      <c r="D1184" s="620"/>
      <c r="E1184" s="621"/>
    </row>
    <row r="1185" spans="4:5" ht="15" customHeight="1">
      <c r="D1185" s="620"/>
      <c r="E1185" s="621"/>
    </row>
    <row r="1186" spans="4:5" ht="15" customHeight="1">
      <c r="D1186" s="620"/>
      <c r="E1186" s="621"/>
    </row>
    <row r="1187" spans="4:5" ht="15" customHeight="1">
      <c r="D1187" s="620"/>
      <c r="E1187" s="621"/>
    </row>
    <row r="1188" spans="4:5" ht="15" customHeight="1">
      <c r="D1188" s="620"/>
      <c r="E1188" s="621"/>
    </row>
    <row r="1189" spans="4:5" ht="15" customHeight="1">
      <c r="D1189" s="620"/>
      <c r="E1189" s="621"/>
    </row>
    <row r="1190" spans="4:5" ht="15" customHeight="1">
      <c r="D1190" s="620"/>
      <c r="E1190" s="621"/>
    </row>
    <row r="1191" spans="4:5" ht="15" customHeight="1">
      <c r="D1191" s="620"/>
      <c r="E1191" s="621"/>
    </row>
    <row r="1192" spans="4:5" ht="15" customHeight="1">
      <c r="D1192" s="620"/>
      <c r="E1192" s="621"/>
    </row>
    <row r="1193" spans="4:5" ht="15" customHeight="1">
      <c r="D1193" s="620"/>
      <c r="E1193" s="621"/>
    </row>
    <row r="1194" spans="4:5" ht="15" customHeight="1">
      <c r="D1194" s="620"/>
      <c r="E1194" s="621"/>
    </row>
    <row r="1195" spans="4:5" ht="15" customHeight="1">
      <c r="D1195" s="620"/>
      <c r="E1195" s="621"/>
    </row>
    <row r="1196" spans="4:5" ht="15" customHeight="1">
      <c r="D1196" s="620"/>
      <c r="E1196" s="621"/>
    </row>
    <row r="1197" spans="4:5" ht="15" customHeight="1">
      <c r="D1197" s="620"/>
      <c r="E1197" s="621"/>
    </row>
    <row r="1198" spans="4:5" ht="15" customHeight="1">
      <c r="D1198" s="620"/>
      <c r="E1198" s="621"/>
    </row>
    <row r="1199" spans="4:5" ht="15" customHeight="1">
      <c r="D1199" s="620"/>
      <c r="E1199" s="621"/>
    </row>
    <row r="1200" spans="4:5" ht="15" customHeight="1">
      <c r="D1200" s="620"/>
      <c r="E1200" s="621"/>
    </row>
    <row r="1201" spans="4:5" ht="15" customHeight="1">
      <c r="D1201" s="620"/>
      <c r="E1201" s="621"/>
    </row>
    <row r="1202" spans="4:5" ht="15" customHeight="1">
      <c r="D1202" s="620"/>
      <c r="E1202" s="621"/>
    </row>
    <row r="1203" spans="4:5" ht="15" customHeight="1">
      <c r="D1203" s="620"/>
      <c r="E1203" s="621"/>
    </row>
    <row r="1204" spans="4:5" ht="15" customHeight="1">
      <c r="D1204" s="620"/>
      <c r="E1204" s="621"/>
    </row>
    <row r="1205" spans="4:5" ht="15" customHeight="1">
      <c r="D1205" s="620"/>
      <c r="E1205" s="621"/>
    </row>
    <row r="1206" spans="4:5" ht="15" customHeight="1">
      <c r="D1206" s="620"/>
      <c r="E1206" s="621"/>
    </row>
    <row r="1207" spans="4:5" ht="15" customHeight="1">
      <c r="D1207" s="620"/>
      <c r="E1207" s="621"/>
    </row>
    <row r="1208" spans="4:5" ht="15" customHeight="1">
      <c r="D1208" s="620"/>
      <c r="E1208" s="621"/>
    </row>
    <row r="1209" spans="4:5" ht="15" customHeight="1">
      <c r="D1209" s="620"/>
      <c r="E1209" s="621"/>
    </row>
    <row r="1210" spans="4:5" ht="15" customHeight="1">
      <c r="D1210" s="620"/>
      <c r="E1210" s="621"/>
    </row>
    <row r="1211" spans="4:5" ht="15" customHeight="1">
      <c r="D1211" s="620"/>
      <c r="E1211" s="621"/>
    </row>
    <row r="1212" spans="4:5" ht="15" customHeight="1">
      <c r="D1212" s="620"/>
      <c r="E1212" s="621"/>
    </row>
    <row r="1213" spans="4:5" ht="15" customHeight="1">
      <c r="D1213" s="620"/>
      <c r="E1213" s="621"/>
    </row>
    <row r="1214" spans="4:5" ht="15" customHeight="1">
      <c r="D1214" s="620"/>
      <c r="E1214" s="621"/>
    </row>
    <row r="1215" spans="4:5" ht="15" customHeight="1">
      <c r="D1215" s="620"/>
      <c r="E1215" s="621"/>
    </row>
    <row r="1216" spans="4:5" ht="15" customHeight="1">
      <c r="D1216" s="620"/>
      <c r="E1216" s="621"/>
    </row>
    <row r="1217" spans="4:5" ht="15" customHeight="1">
      <c r="D1217" s="620"/>
      <c r="E1217" s="621"/>
    </row>
    <row r="1218" spans="4:5" ht="15" customHeight="1">
      <c r="D1218" s="620"/>
      <c r="E1218" s="621"/>
    </row>
    <row r="1219" spans="4:5" ht="15" customHeight="1">
      <c r="D1219" s="620"/>
      <c r="E1219" s="621"/>
    </row>
    <row r="1220" spans="4:5" ht="15" customHeight="1">
      <c r="D1220" s="620"/>
      <c r="E1220" s="621"/>
    </row>
    <row r="1221" spans="4:5" ht="15" customHeight="1">
      <c r="D1221" s="620"/>
      <c r="E1221" s="621"/>
    </row>
    <row r="1222" spans="4:5" ht="15" customHeight="1">
      <c r="D1222" s="620"/>
      <c r="E1222" s="621"/>
    </row>
    <row r="1223" spans="4:5" ht="15" customHeight="1">
      <c r="D1223" s="620"/>
      <c r="E1223" s="621"/>
    </row>
    <row r="1224" spans="4:5" ht="15" customHeight="1">
      <c r="D1224" s="620"/>
      <c r="E1224" s="621"/>
    </row>
    <row r="1225" spans="4:5" ht="15" customHeight="1">
      <c r="D1225" s="620"/>
      <c r="E1225" s="621"/>
    </row>
    <row r="1226" spans="4:5" ht="15" customHeight="1">
      <c r="D1226" s="620"/>
      <c r="E1226" s="621"/>
    </row>
    <row r="1227" spans="4:5" ht="15" customHeight="1">
      <c r="D1227" s="620"/>
      <c r="E1227" s="621"/>
    </row>
    <row r="1228" spans="4:5" ht="15" customHeight="1">
      <c r="D1228" s="620"/>
      <c r="E1228" s="621"/>
    </row>
    <row r="1229" spans="4:5" ht="15" customHeight="1">
      <c r="D1229" s="620"/>
      <c r="E1229" s="621"/>
    </row>
    <row r="1230" spans="4:5" ht="15" customHeight="1">
      <c r="D1230" s="620"/>
      <c r="E1230" s="621"/>
    </row>
    <row r="1231" spans="4:5" ht="15" customHeight="1">
      <c r="D1231" s="620"/>
      <c r="E1231" s="621"/>
    </row>
    <row r="1232" spans="4:5" ht="15" customHeight="1">
      <c r="D1232" s="620"/>
      <c r="E1232" s="621"/>
    </row>
    <row r="1233" spans="4:5" ht="15" customHeight="1">
      <c r="D1233" s="620"/>
      <c r="E1233" s="621"/>
    </row>
    <row r="1234" spans="4:5" ht="15" customHeight="1">
      <c r="D1234" s="620"/>
      <c r="E1234" s="621"/>
    </row>
    <row r="1235" spans="4:5" ht="15" customHeight="1">
      <c r="D1235" s="620"/>
      <c r="E1235" s="621"/>
    </row>
    <row r="1236" spans="4:5" ht="15" customHeight="1">
      <c r="D1236" s="620"/>
      <c r="E1236" s="621"/>
    </row>
    <row r="1237" spans="4:5" ht="15" customHeight="1">
      <c r="D1237" s="620"/>
      <c r="E1237" s="621"/>
    </row>
    <row r="1238" spans="4:5" ht="15" customHeight="1">
      <c r="D1238" s="620"/>
      <c r="E1238" s="621"/>
    </row>
    <row r="1239" spans="4:5" ht="15" customHeight="1">
      <c r="D1239" s="620"/>
      <c r="E1239" s="621"/>
    </row>
    <row r="1240" spans="4:5" ht="15" customHeight="1">
      <c r="D1240" s="620"/>
      <c r="E1240" s="621"/>
    </row>
    <row r="1241" spans="4:5" ht="15" customHeight="1">
      <c r="D1241" s="620"/>
      <c r="E1241" s="621"/>
    </row>
    <row r="1242" spans="4:5" ht="15" customHeight="1">
      <c r="D1242" s="620"/>
      <c r="E1242" s="621"/>
    </row>
    <row r="1243" spans="4:5" ht="15" customHeight="1">
      <c r="D1243" s="620"/>
      <c r="E1243" s="621"/>
    </row>
    <row r="1244" spans="4:5" ht="15" customHeight="1">
      <c r="D1244" s="620"/>
      <c r="E1244" s="621"/>
    </row>
    <row r="1245" spans="4:5" ht="15" customHeight="1">
      <c r="D1245" s="620"/>
      <c r="E1245" s="621"/>
    </row>
    <row r="1246" spans="4:5" ht="15" customHeight="1">
      <c r="D1246" s="620"/>
      <c r="E1246" s="621"/>
    </row>
    <row r="1247" spans="4:5" ht="15" customHeight="1">
      <c r="D1247" s="620"/>
      <c r="E1247" s="621"/>
    </row>
    <row r="1248" spans="4:5" ht="15" customHeight="1">
      <c r="D1248" s="620"/>
      <c r="E1248" s="621"/>
    </row>
    <row r="1249" spans="4:5" ht="15" customHeight="1">
      <c r="D1249" s="620"/>
      <c r="E1249" s="621"/>
    </row>
    <row r="1250" spans="4:5" ht="15" customHeight="1">
      <c r="D1250" s="620"/>
      <c r="E1250" s="621"/>
    </row>
    <row r="1251" spans="4:5" ht="15" customHeight="1">
      <c r="D1251" s="620"/>
      <c r="E1251" s="621"/>
    </row>
    <row r="1252" spans="4:5" ht="15" customHeight="1">
      <c r="D1252" s="620"/>
      <c r="E1252" s="621"/>
    </row>
    <row r="1253" spans="4:5" ht="15" customHeight="1">
      <c r="D1253" s="620"/>
      <c r="E1253" s="621"/>
    </row>
    <row r="1254" spans="4:5" ht="15" customHeight="1">
      <c r="D1254" s="620"/>
      <c r="E1254" s="621"/>
    </row>
    <row r="1255" spans="4:5" ht="15" customHeight="1">
      <c r="D1255" s="620"/>
      <c r="E1255" s="621"/>
    </row>
    <row r="1256" spans="4:5" ht="15" customHeight="1">
      <c r="D1256" s="620"/>
      <c r="E1256" s="621"/>
    </row>
    <row r="1257" spans="4:5" ht="15" customHeight="1">
      <c r="D1257" s="620"/>
      <c r="E1257" s="621"/>
    </row>
    <row r="1258" spans="4:5" ht="15" customHeight="1">
      <c r="D1258" s="620"/>
      <c r="E1258" s="621"/>
    </row>
    <row r="1259" spans="4:5" ht="15" customHeight="1">
      <c r="D1259" s="620"/>
      <c r="E1259" s="621"/>
    </row>
  </sheetData>
  <sheetProtection formatCells="0" insertRows="0" insertHyperlinks="0" sort="0" autoFilter="0" pivotTables="0"/>
  <autoFilter ref="A8:Q266"/>
  <mergeCells count="4">
    <mergeCell ref="K5:L5"/>
    <mergeCell ref="M5:N5"/>
    <mergeCell ref="B1:Q1"/>
    <mergeCell ref="B3:Q3"/>
  </mergeCells>
  <conditionalFormatting sqref="B21 O10:O85 O132:O201">
    <cfRule type="expression" dxfId="534" priority="213" stopIfTrue="1">
      <formula>#REF!="Item do PAA com execução iniciada"</formula>
    </cfRule>
    <cfRule type="expression" dxfId="533" priority="214" stopIfTrue="1">
      <formula>#REF!="Item do PAA completamente executado"</formula>
    </cfRule>
    <cfRule type="expression" dxfId="532" priority="215" stopIfTrue="1">
      <formula>#REF!="Item do PAA com execução interrompida"</formula>
    </cfRule>
    <cfRule type="expression" dxfId="531" priority="216" stopIfTrue="1">
      <formula>#REF!="Item do PAA sem execução"</formula>
    </cfRule>
    <cfRule type="expression" dxfId="530" priority="217" stopIfTrue="1">
      <formula>#REF!="Sim"</formula>
    </cfRule>
  </conditionalFormatting>
  <conditionalFormatting sqref="G9 G23 G44:G45 G47:G59 G179:G191">
    <cfRule type="expression" dxfId="529" priority="1775" stopIfTrue="1">
      <formula>#REF!="Item do PAA sem execução"</formula>
    </cfRule>
  </conditionalFormatting>
  <conditionalFormatting sqref="G9 G47:G59 G23 G44:G45">
    <cfRule type="expression" dxfId="528" priority="1774" stopIfTrue="1">
      <formula>#REF!="Item do PAA com execução interrompida"</formula>
    </cfRule>
  </conditionalFormatting>
  <conditionalFormatting sqref="G9 G220:G248 G262:G263 G48:G50 G179:G190 G98:G117">
    <cfRule type="expression" dxfId="527" priority="1773" stopIfTrue="1">
      <formula>#REF!="Item do PAA completamente executado"</formula>
    </cfRule>
  </conditionalFormatting>
  <conditionalFormatting sqref="G9 G179:G190 G98:G117">
    <cfRule type="expression" dxfId="526" priority="2118" stopIfTrue="1">
      <formula>#REF!="Sim"</formula>
    </cfRule>
  </conditionalFormatting>
  <conditionalFormatting sqref="G10">
    <cfRule type="expression" dxfId="525" priority="589">
      <formula>#REF!="Item do PAA com execução iniciada"</formula>
    </cfRule>
    <cfRule type="expression" dxfId="524" priority="590">
      <formula>#REF!="Item do PAA completamente executado"</formula>
    </cfRule>
    <cfRule type="expression" dxfId="523" priority="591">
      <formula>#REF!="Item do PAA com execução interrompida"</formula>
    </cfRule>
    <cfRule type="expression" dxfId="522" priority="592">
      <formula>#REF!="Item do PAA sem execução"</formula>
    </cfRule>
    <cfRule type="expression" dxfId="521" priority="593">
      <formula>#REF!="Sim"</formula>
    </cfRule>
  </conditionalFormatting>
  <conditionalFormatting sqref="G11">
    <cfRule type="expression" dxfId="520" priority="584">
      <formula>#REF!="Item do PAA completamente executado"</formula>
    </cfRule>
    <cfRule type="expression" dxfId="519" priority="585">
      <formula>#REF!="Item do PAA com execução interrompida"</formula>
    </cfRule>
    <cfRule type="expression" dxfId="518" priority="586">
      <formula>#REF!="Item do PAA sem execução"</formula>
    </cfRule>
  </conditionalFormatting>
  <conditionalFormatting sqref="G11">
    <cfRule type="expression" dxfId="517" priority="571">
      <formula>#REF!="Item do PAA com execução iniciada"</formula>
    </cfRule>
  </conditionalFormatting>
  <conditionalFormatting sqref="G11:G13">
    <cfRule type="expression" dxfId="516" priority="587">
      <formula>#REF!="Sim"</formula>
    </cfRule>
  </conditionalFormatting>
  <conditionalFormatting sqref="G12:G13">
    <cfRule type="expression" dxfId="515" priority="534">
      <formula>#REF!="Item do PAA com execução iniciada"</formula>
    </cfRule>
    <cfRule type="expression" dxfId="514" priority="535">
      <formula>#REF!="Item do PAA completamente executado"</formula>
    </cfRule>
    <cfRule type="expression" dxfId="513" priority="536">
      <formula>#REF!="Item do PAA com execução interrompida"</formula>
    </cfRule>
    <cfRule type="expression" dxfId="512" priority="537">
      <formula>#REF!="Item do PAA sem execução"</formula>
    </cfRule>
  </conditionalFormatting>
  <conditionalFormatting sqref="G14:G21">
    <cfRule type="expression" dxfId="511" priority="208" stopIfTrue="1">
      <formula>#REF!="Item do PAA com execução iniciada"</formula>
    </cfRule>
    <cfRule type="expression" dxfId="510" priority="209" stopIfTrue="1">
      <formula>#REF!="Item do PAA completamente executado"</formula>
    </cfRule>
    <cfRule type="expression" dxfId="509" priority="210" stopIfTrue="1">
      <formula>#REF!="Item do PAA com execução interrompida"</formula>
    </cfRule>
    <cfRule type="expression" dxfId="508" priority="211" stopIfTrue="1">
      <formula>#REF!="Item do PAA sem execução"</formula>
    </cfRule>
    <cfRule type="expression" dxfId="507" priority="212" stopIfTrue="1">
      <formula>#REF!="Sim"</formula>
    </cfRule>
  </conditionalFormatting>
  <conditionalFormatting sqref="G22">
    <cfRule type="expression" dxfId="506" priority="697">
      <formula>#REF!="Item do PAA completamente executado"</formula>
    </cfRule>
    <cfRule type="expression" dxfId="505" priority="698">
      <formula>#REF!="Item do PAA com execução interrompida"</formula>
    </cfRule>
    <cfRule type="expression" dxfId="504" priority="699">
      <formula>#REF!="Item do PAA sem execução"</formula>
    </cfRule>
    <cfRule type="expression" dxfId="503" priority="700">
      <formula>#REF!="Item do PAA com execução iniciada"</formula>
    </cfRule>
    <cfRule type="expression" dxfId="502" priority="705">
      <formula>#REF!="Sim"</formula>
    </cfRule>
  </conditionalFormatting>
  <conditionalFormatting sqref="G23">
    <cfRule type="expression" dxfId="501" priority="1766" stopIfTrue="1">
      <formula>#REF!="Item do PAA completamente executado"</formula>
    </cfRule>
  </conditionalFormatting>
  <conditionalFormatting sqref="G23:G24">
    <cfRule type="expression" dxfId="500" priority="677" stopIfTrue="1">
      <formula>#REF!="Item do PAA com execução iniciada"</formula>
    </cfRule>
    <cfRule type="expression" dxfId="499" priority="681" stopIfTrue="1">
      <formula>#REF!="Sim"</formula>
    </cfRule>
  </conditionalFormatting>
  <conditionalFormatting sqref="G24:G35 G148:G177">
    <cfRule type="expression" dxfId="498" priority="678" stopIfTrue="1">
      <formula>#REF!="Item do PAA completamente executado"</formula>
    </cfRule>
    <cfRule type="expression" dxfId="497" priority="679" stopIfTrue="1">
      <formula>#REF!="Item do PAA com execução interrompida"</formula>
    </cfRule>
    <cfRule type="expression" dxfId="496" priority="680" stopIfTrue="1">
      <formula>#REF!="Item do PAA sem execução"</formula>
    </cfRule>
  </conditionalFormatting>
  <conditionalFormatting sqref="G25:G29">
    <cfRule type="expression" dxfId="495" priority="1146" stopIfTrue="1">
      <formula>#REF!="Sim"</formula>
    </cfRule>
  </conditionalFormatting>
  <conditionalFormatting sqref="G30">
    <cfRule type="expression" dxfId="494" priority="1045" stopIfTrue="1">
      <formula>#REF!="Sim"</formula>
    </cfRule>
  </conditionalFormatting>
  <conditionalFormatting sqref="G31">
    <cfRule type="expression" dxfId="493" priority="653" stopIfTrue="1">
      <formula>#REF!="Sim"</formula>
    </cfRule>
  </conditionalFormatting>
  <conditionalFormatting sqref="G36:G38">
    <cfRule type="expression" dxfId="492" priority="1269" stopIfTrue="1">
      <formula>#REF!="Item do PAA com execução iniciada"</formula>
    </cfRule>
    <cfRule type="expression" dxfId="491" priority="1270" stopIfTrue="1">
      <formula>#REF!="Item do PAA completamente executado"</formula>
    </cfRule>
    <cfRule type="expression" dxfId="490" priority="1271" stopIfTrue="1">
      <formula>#REF!="Item do PAA com execução interrompida"</formula>
    </cfRule>
    <cfRule type="expression" dxfId="489" priority="1272" stopIfTrue="1">
      <formula>#REF!="Item do PAA sem execução"</formula>
    </cfRule>
  </conditionalFormatting>
  <conditionalFormatting sqref="G39:G41 G25 G35 G108:G117 G132:G177">
    <cfRule type="expression" dxfId="488" priority="1141" stopIfTrue="1">
      <formula>#REF!="Item do PAA com execução iniciada"</formula>
    </cfRule>
  </conditionalFormatting>
  <conditionalFormatting sqref="G39:G41">
    <cfRule type="expression" dxfId="487" priority="1138" stopIfTrue="1">
      <formula>#REF!="Item do PAA completamente executado"</formula>
    </cfRule>
    <cfRule type="expression" dxfId="486" priority="1139" stopIfTrue="1">
      <formula>#REF!="Item do PAA com execução interrompida"</formula>
    </cfRule>
    <cfRule type="expression" dxfId="485" priority="1140" stopIfTrue="1">
      <formula>#REF!="Item do PAA sem execução"</formula>
    </cfRule>
  </conditionalFormatting>
  <conditionalFormatting sqref="G42:G43">
    <cfRule type="expression" dxfId="484" priority="1142">
      <formula>#REF!="Item do PAA com execução iniciada"</formula>
    </cfRule>
    <cfRule type="expression" dxfId="483" priority="1143">
      <formula>#REF!="Item do PAA completamente executado"</formula>
    </cfRule>
    <cfRule type="expression" dxfId="482" priority="1144">
      <formula>#REF!="Item do PAA com execução interrompida"</formula>
    </cfRule>
    <cfRule type="expression" dxfId="481" priority="1145">
      <formula>#REF!="Item do PAA sem execução"</formula>
    </cfRule>
    <cfRule type="expression" dxfId="480" priority="1147">
      <formula>#REF!="Sim"</formula>
    </cfRule>
  </conditionalFormatting>
  <conditionalFormatting sqref="G44:G47 G51:G58">
    <cfRule type="expression" dxfId="479" priority="1017" stopIfTrue="1">
      <formula>#REF!="Item do PAA completamente executado"</formula>
    </cfRule>
  </conditionalFormatting>
  <conditionalFormatting sqref="G44:G66">
    <cfRule type="expression" dxfId="478" priority="1165" stopIfTrue="1">
      <formula>#REF!="Sim"</formula>
    </cfRule>
  </conditionalFormatting>
  <conditionalFormatting sqref="G46 G26:G34 G219:G248 G262:G263">
    <cfRule type="expression" dxfId="477" priority="1160" stopIfTrue="1">
      <formula>#REF!="Item do PAA com execução iniciada"</formula>
    </cfRule>
  </conditionalFormatting>
  <conditionalFormatting sqref="G46 G98:G117">
    <cfRule type="expression" dxfId="476" priority="1158" stopIfTrue="1">
      <formula>#REF!="Item do PAA com execução interrompida"</formula>
    </cfRule>
    <cfRule type="expression" dxfId="475" priority="1159" stopIfTrue="1">
      <formula>#REF!="Item do PAA sem execução"</formula>
    </cfRule>
  </conditionalFormatting>
  <conditionalFormatting sqref="G47:G58 G44:G45">
    <cfRule type="expression" dxfId="474" priority="1016" stopIfTrue="1">
      <formula>#REF!="Item do PAA com execução iniciada"</formula>
    </cfRule>
  </conditionalFormatting>
  <conditionalFormatting sqref="G57:G58">
    <cfRule type="expression" dxfId="473" priority="979" stopIfTrue="1">
      <formula>#REF!="Item do PAA com execução interrompida"</formula>
    </cfRule>
    <cfRule type="expression" dxfId="472" priority="980" stopIfTrue="1">
      <formula>#REF!="Item do PAA sem execução"</formula>
    </cfRule>
  </conditionalFormatting>
  <conditionalFormatting sqref="G57:G66">
    <cfRule type="expression" dxfId="471" priority="1022" stopIfTrue="1">
      <formula>#REF!="Item do PAA com execução iniciada"</formula>
    </cfRule>
    <cfRule type="expression" dxfId="470" priority="1023" stopIfTrue="1">
      <formula>#REF!="Item do PAA completamente executado"</formula>
    </cfRule>
  </conditionalFormatting>
  <conditionalFormatting sqref="G60:G62">
    <cfRule type="expression" dxfId="469" priority="1026" stopIfTrue="1">
      <formula>#REF!="Item do PAA com execução interrompida"</formula>
    </cfRule>
    <cfRule type="expression" dxfId="468" priority="1027" stopIfTrue="1">
      <formula>#REF!="Item do PAA sem execução"</formula>
    </cfRule>
  </conditionalFormatting>
  <conditionalFormatting sqref="G63:G65">
    <cfRule type="expression" dxfId="467" priority="1020" stopIfTrue="1">
      <formula>#REF!="Item do PAA com execução interrompida"</formula>
    </cfRule>
    <cfRule type="expression" dxfId="466" priority="1021" stopIfTrue="1">
      <formula>#REF!="Item do PAA sem execução"</formula>
    </cfRule>
  </conditionalFormatting>
  <conditionalFormatting sqref="G66">
    <cfRule type="expression" dxfId="465" priority="1030" stopIfTrue="1">
      <formula>#REF!="Item do PAA com execução interrompida"</formula>
    </cfRule>
    <cfRule type="expression" dxfId="464" priority="1031" stopIfTrue="1">
      <formula>#REF!="Item do PAA sem execução"</formula>
    </cfRule>
  </conditionalFormatting>
  <conditionalFormatting sqref="G67:G76">
    <cfRule type="expression" dxfId="463" priority="299" stopIfTrue="1">
      <formula>#REF!="Item do PAA com execução iniciada"</formula>
    </cfRule>
    <cfRule type="expression" dxfId="462" priority="300" stopIfTrue="1">
      <formula>#REF!="Item do PAA completamente executado"</formula>
    </cfRule>
    <cfRule type="expression" dxfId="461" priority="301" stopIfTrue="1">
      <formula>#REF!="Item do PAA com execução interrompida"</formula>
    </cfRule>
    <cfRule type="expression" dxfId="460" priority="302" stopIfTrue="1">
      <formula>#REF!="Item do PAA sem execução"</formula>
    </cfRule>
    <cfRule type="expression" dxfId="459" priority="303" stopIfTrue="1">
      <formula>#REF!="Sim"</formula>
    </cfRule>
  </conditionalFormatting>
  <conditionalFormatting sqref="G77">
    <cfRule type="expression" dxfId="458" priority="362">
      <formula>#REF!="Item do PAA completamente executado"</formula>
    </cfRule>
    <cfRule type="expression" dxfId="457" priority="363">
      <formula>#REF!="Item do PAA com execução interrompida"</formula>
    </cfRule>
    <cfRule type="expression" dxfId="456" priority="364">
      <formula>#REF!="Item do PAA sem execução"</formula>
    </cfRule>
    <cfRule type="expression" dxfId="455" priority="527">
      <formula>#REF!="Sim"</formula>
    </cfRule>
  </conditionalFormatting>
  <conditionalFormatting sqref="G77:G79">
    <cfRule type="expression" dxfId="454" priority="322">
      <formula>#REF!="Item do PAA com execução iniciada"</formula>
    </cfRule>
  </conditionalFormatting>
  <conditionalFormatting sqref="G78">
    <cfRule type="expression" dxfId="453" priority="352">
      <formula>#REF!="Item do PAA completamente executado"</formula>
    </cfRule>
    <cfRule type="expression" dxfId="452" priority="353">
      <formula>#REF!="Item do PAA com execução interrompida"</formula>
    </cfRule>
    <cfRule type="expression" dxfId="451" priority="354">
      <formula>#REF!="Item do PAA sem execução"</formula>
    </cfRule>
    <cfRule type="expression" dxfId="450" priority="360">
      <formula>#REF!="Sim"</formula>
    </cfRule>
  </conditionalFormatting>
  <conditionalFormatting sqref="G79">
    <cfRule type="expression" dxfId="449" priority="314">
      <formula>#REF!="Item do PAA completamente executado"</formula>
    </cfRule>
    <cfRule type="expression" dxfId="448" priority="317">
      <formula>#REF!="Item do PAA com execução iniciada"</formula>
    </cfRule>
    <cfRule type="expression" dxfId="447" priority="318">
      <formula>#REF!="Item do PAA completamente executado"</formula>
    </cfRule>
    <cfRule type="expression" dxfId="446" priority="319">
      <formula>#REF!="Item do PAA com execução interrompida"</formula>
    </cfRule>
    <cfRule type="expression" dxfId="445" priority="320">
      <formula>#REF!="Item do PAA sem execução"</formula>
    </cfRule>
    <cfRule type="expression" dxfId="444" priority="321">
      <formula>#REF!="Sim"</formula>
    </cfRule>
    <cfRule type="expression" dxfId="443" priority="323">
      <formula>#REF!="Item do PAA com execução interrompida"</formula>
    </cfRule>
    <cfRule type="expression" dxfId="442" priority="324">
      <formula>#REF!="Item do PAA sem execução"</formula>
    </cfRule>
    <cfRule type="expression" dxfId="441" priority="325">
      <formula>#REF!="Sim"</formula>
    </cfRule>
  </conditionalFormatting>
  <conditionalFormatting sqref="G80:G82">
    <cfRule type="expression" dxfId="440" priority="339">
      <formula>#REF!="Item do PAA com execução iniciada"</formula>
    </cfRule>
    <cfRule type="expression" dxfId="439" priority="340">
      <formula>#REF!="Item do PAA completamente executado"</formula>
    </cfRule>
    <cfRule type="expression" dxfId="438" priority="341">
      <formula>#REF!="Item do PAA com execução interrompida"</formula>
    </cfRule>
    <cfRule type="expression" dxfId="437" priority="346">
      <formula>#REF!="Sim"</formula>
    </cfRule>
    <cfRule type="expression" dxfId="436" priority="366">
      <formula>#REF!="Item do PAA sem execução"</formula>
    </cfRule>
  </conditionalFormatting>
  <conditionalFormatting sqref="G83:G85">
    <cfRule type="expression" dxfId="435" priority="334">
      <formula>#REF!="Item do PAA com execução iniciada"</formula>
    </cfRule>
    <cfRule type="expression" dxfId="434" priority="335">
      <formula>#REF!="Item do PAA completamente executado"</formula>
    </cfRule>
    <cfRule type="expression" dxfId="433" priority="336">
      <formula>#REF!="Item do PAA com execução interrompida"</formula>
    </cfRule>
    <cfRule type="expression" dxfId="432" priority="337">
      <formula>#REF!="Item do PAA sem execução"</formula>
    </cfRule>
    <cfRule type="expression" dxfId="431" priority="338">
      <formula>#REF!="Sim"</formula>
    </cfRule>
  </conditionalFormatting>
  <conditionalFormatting sqref="G87:G96">
    <cfRule type="expression" dxfId="430" priority="774" stopIfTrue="1">
      <formula>#REF!="Item do PAA sem execução"</formula>
    </cfRule>
  </conditionalFormatting>
  <conditionalFormatting sqref="G87:G96">
    <cfRule type="expression" dxfId="429" priority="771" stopIfTrue="1">
      <formula>#REF!="Item do PAA com execução iniciada"</formula>
    </cfRule>
    <cfRule type="expression" dxfId="428" priority="772" stopIfTrue="1">
      <formula>#REF!="Item do PAA completamente executado"</formula>
    </cfRule>
    <cfRule type="expression" dxfId="427" priority="773" stopIfTrue="1">
      <formula>#REF!="Item do PAA com execução interrompida"</formula>
    </cfRule>
  </conditionalFormatting>
  <conditionalFormatting sqref="G88:G89">
    <cfRule type="expression" dxfId="426" priority="775" stopIfTrue="1">
      <formula>#REF!="Sim"</formula>
    </cfRule>
  </conditionalFormatting>
  <conditionalFormatting sqref="G91:G96">
    <cfRule type="expression" dxfId="425" priority="867" stopIfTrue="1">
      <formula>#REF!="Sim"</formula>
    </cfRule>
  </conditionalFormatting>
  <conditionalFormatting sqref="G97">
    <cfRule type="expression" dxfId="424" priority="852">
      <formula>#REF!="Item do PAA com execução iniciada"</formula>
    </cfRule>
    <cfRule type="expression" dxfId="423" priority="853">
      <formula>#REF!="Item do PAA completamente executado"</formula>
    </cfRule>
    <cfRule type="expression" dxfId="422" priority="854">
      <formula>#REF!="Item do PAA com execução interrompida"</formula>
    </cfRule>
    <cfRule type="expression" dxfId="421" priority="855">
      <formula>#REF!="Item do PAA sem execução"</formula>
    </cfRule>
    <cfRule type="expression" dxfId="420" priority="868">
      <formula>#REF!="Sim"</formula>
    </cfRule>
  </conditionalFormatting>
  <conditionalFormatting sqref="G98:G107">
    <cfRule type="expression" dxfId="419" priority="788" stopIfTrue="1">
      <formula>#REF!="Item do PAA com execução iniciada"</formula>
    </cfRule>
  </conditionalFormatting>
  <conditionalFormatting sqref="G132">
    <cfRule type="expression" dxfId="418" priority="789" stopIfTrue="1">
      <formula>#REF!="Item do PAA completamente executado"</formula>
    </cfRule>
  </conditionalFormatting>
  <conditionalFormatting sqref="G267 G132:G147">
    <cfRule type="expression" dxfId="417" priority="790" stopIfTrue="1">
      <formula>#REF!="Item do PAA com execução interrompida"</formula>
    </cfRule>
    <cfRule type="expression" dxfId="416" priority="791" stopIfTrue="1">
      <formula>#REF!="Item do PAA sem execução"</formula>
    </cfRule>
  </conditionalFormatting>
  <conditionalFormatting sqref="G133:G147">
    <cfRule type="expression" dxfId="415" priority="860" stopIfTrue="1">
      <formula>#REF!="Item do PAA completamente executado"</formula>
    </cfRule>
  </conditionalFormatting>
  <conditionalFormatting sqref="G178">
    <cfRule type="expression" dxfId="414" priority="2038">
      <formula>#REF!="Item do PAA com execução iniciada"</formula>
    </cfRule>
    <cfRule type="expression" dxfId="413" priority="2039">
      <formula>#REF!="Item do PAA completamente executado"</formula>
    </cfRule>
    <cfRule type="expression" dxfId="412" priority="2040">
      <formula>#REF!="Item do PAA com execução interrompida"</formula>
    </cfRule>
    <cfRule type="expression" dxfId="411" priority="2041">
      <formula>#REF!="Item do PAA sem execução"</formula>
    </cfRule>
    <cfRule type="expression" dxfId="410" priority="2185">
      <formula>#REF!="Sim"</formula>
    </cfRule>
  </conditionalFormatting>
  <conditionalFormatting sqref="G179:G191">
    <cfRule type="expression" dxfId="409" priority="1130" stopIfTrue="1">
      <formula>#REF!="Item do PAA com execução iniciada"</formula>
    </cfRule>
    <cfRule type="expression" dxfId="408" priority="1132" stopIfTrue="1">
      <formula>#REF!="Item do PAA com execução interrompida"</formula>
    </cfRule>
  </conditionalFormatting>
  <conditionalFormatting sqref="G191">
    <cfRule type="expression" dxfId="407" priority="673" stopIfTrue="1">
      <formula>#REF!="Item do PAA completamente executado"</formula>
    </cfRule>
    <cfRule type="expression" dxfId="406" priority="676" stopIfTrue="1">
      <formula>#REF!="Sim"</formula>
    </cfRule>
  </conditionalFormatting>
  <conditionalFormatting sqref="G203:G207">
    <cfRule type="expression" dxfId="405" priority="222" stopIfTrue="1">
      <formula>#REF!="Sim"</formula>
    </cfRule>
  </conditionalFormatting>
  <conditionalFormatting sqref="G203:G209">
    <cfRule type="expression" dxfId="404" priority="203" stopIfTrue="1">
      <formula>#REF!="Item do PAA com execução iniciada"</formula>
    </cfRule>
    <cfRule type="expression" dxfId="403" priority="204" stopIfTrue="1">
      <formula>#REF!="Item do PAA completamente executado"</formula>
    </cfRule>
    <cfRule type="expression" dxfId="402" priority="206" stopIfTrue="1">
      <formula>#REF!="Item do PAA com execução interrompida"</formula>
    </cfRule>
    <cfRule type="expression" dxfId="401" priority="207" stopIfTrue="1">
      <formula>#REF!="Item do PAA sem execução"</formula>
    </cfRule>
  </conditionalFormatting>
  <conditionalFormatting sqref="G208">
    <cfRule type="expression" dxfId="400" priority="205" stopIfTrue="1">
      <formula>#REF!="Sim"</formula>
    </cfRule>
  </conditionalFormatting>
  <conditionalFormatting sqref="G209">
    <cfRule type="expression" dxfId="399" priority="404" stopIfTrue="1">
      <formula>#REF!="Item do PAA com execução iniciada"</formula>
    </cfRule>
    <cfRule type="expression" dxfId="398" priority="405" stopIfTrue="1">
      <formula>#REF!="Item do PAA completamente executado"</formula>
    </cfRule>
    <cfRule type="expression" dxfId="397" priority="406" stopIfTrue="1">
      <formula>#REF!="Item do PAA com execução interrompida"</formula>
    </cfRule>
    <cfRule type="expression" dxfId="396" priority="407" stopIfTrue="1">
      <formula>#REF!="Item do PAA sem execução"</formula>
    </cfRule>
    <cfRule type="expression" dxfId="395" priority="408" stopIfTrue="1">
      <formula>#REF!="Sim"</formula>
    </cfRule>
  </conditionalFormatting>
  <conditionalFormatting sqref="G210">
    <cfRule type="expression" dxfId="394" priority="194">
      <formula>#REF!="Item do PAA com execução iniciada"</formula>
    </cfRule>
    <cfRule type="expression" dxfId="393" priority="195">
      <formula>#REF!="Item do PAA com execução interrompida"</formula>
    </cfRule>
    <cfRule type="expression" dxfId="392" priority="196">
      <formula>#REF!="Item do PAA sem execução"</formula>
    </cfRule>
    <cfRule type="expression" dxfId="391" priority="197">
      <formula>#REF!="Sim"</formula>
    </cfRule>
    <cfRule type="expression" dxfId="390" priority="198">
      <formula>#REF!="Item do PAA com execução iniciada"</formula>
    </cfRule>
    <cfRule type="expression" dxfId="389" priority="199">
      <formula>#REF!="Item do PAA completamente executado"</formula>
    </cfRule>
    <cfRule type="expression" dxfId="388" priority="200">
      <formula>#REF!="Item do PAA com execução interrompida"</formula>
    </cfRule>
    <cfRule type="expression" dxfId="387" priority="201">
      <formula>#REF!="Item do PAA sem execução"</formula>
    </cfRule>
    <cfRule type="expression" dxfId="386" priority="202">
      <formula>#REF!="Sim"</formula>
    </cfRule>
  </conditionalFormatting>
  <conditionalFormatting sqref="G210:G211">
    <cfRule type="expression" dxfId="385" priority="190">
      <formula>#REF!="Item do PAA completamente executado"</formula>
    </cfRule>
  </conditionalFormatting>
  <conditionalFormatting sqref="G211">
    <cfRule type="expression" dxfId="384" priority="185">
      <formula>#REF!="Item do PAA com execução iniciada"</formula>
    </cfRule>
    <cfRule type="expression" dxfId="383" priority="186">
      <formula>#REF!="Item do PAA com execução interrompida"</formula>
    </cfRule>
    <cfRule type="expression" dxfId="382" priority="187">
      <formula>#REF!="Item do PAA sem execução"</formula>
    </cfRule>
    <cfRule type="expression" dxfId="381" priority="188">
      <formula>#REF!="Sim"</formula>
    </cfRule>
    <cfRule type="expression" dxfId="380" priority="189">
      <formula>#REF!="Item do PAA com execução iniciada"</formula>
    </cfRule>
    <cfRule type="expression" dxfId="379" priority="191">
      <formula>#REF!="Item do PAA com execução interrompida"</formula>
    </cfRule>
    <cfRule type="expression" dxfId="378" priority="192">
      <formula>#REF!="Item do PAA sem execução"</formula>
    </cfRule>
    <cfRule type="expression" dxfId="377" priority="193">
      <formula>#REF!="Sim"</formula>
    </cfRule>
  </conditionalFormatting>
  <conditionalFormatting sqref="G211:G212">
    <cfRule type="expression" dxfId="376" priority="181">
      <formula>#REF!="Item do PAA completamente executado"</formula>
    </cfRule>
  </conditionalFormatting>
  <conditionalFormatting sqref="G212">
    <cfRule type="expression" dxfId="375" priority="175">
      <formula>#REF!="Item do PAA completamente executado"</formula>
    </cfRule>
    <cfRule type="expression" dxfId="374" priority="176">
      <formula>#REF!="Item do PAA com execução iniciada"</formula>
    </cfRule>
    <cfRule type="expression" dxfId="373" priority="177">
      <formula>#REF!="Item do PAA com execução interrompida"</formula>
    </cfRule>
    <cfRule type="expression" dxfId="372" priority="178">
      <formula>#REF!="Item do PAA sem execução"</formula>
    </cfRule>
    <cfRule type="expression" dxfId="371" priority="179">
      <formula>#REF!="Sim"</formula>
    </cfRule>
    <cfRule type="expression" dxfId="370" priority="180">
      <formula>#REF!="Item do PAA com execução iniciada"</formula>
    </cfRule>
    <cfRule type="expression" dxfId="369" priority="182">
      <formula>#REF!="Item do PAA com execução interrompida"</formula>
    </cfRule>
    <cfRule type="expression" dxfId="368" priority="183">
      <formula>#REF!="Item do PAA sem execução"</formula>
    </cfRule>
    <cfRule type="expression" dxfId="367" priority="184">
      <formula>#REF!="Sim"</formula>
    </cfRule>
  </conditionalFormatting>
  <conditionalFormatting sqref="G213:G216">
    <cfRule type="expression" dxfId="366" priority="381" stopIfTrue="1">
      <formula>#REF!="Item do PAA com execução iniciada"</formula>
    </cfRule>
    <cfRule type="expression" dxfId="365" priority="382" stopIfTrue="1">
      <formula>#REF!="Item do PAA completamente executado"</formula>
    </cfRule>
    <cfRule type="expression" dxfId="364" priority="383" stopIfTrue="1">
      <formula>#REF!="Item do PAA com execução interrompida"</formula>
    </cfRule>
    <cfRule type="expression" dxfId="363" priority="384" stopIfTrue="1">
      <formula>#REF!="Item do PAA sem execução"</formula>
    </cfRule>
    <cfRule type="expression" dxfId="362" priority="385" stopIfTrue="1">
      <formula>#REF!="Sim"</formula>
    </cfRule>
  </conditionalFormatting>
  <conditionalFormatting sqref="G218">
    <cfRule type="expression" dxfId="361" priority="170">
      <formula>#REF!="Sim"</formula>
    </cfRule>
    <cfRule type="expression" dxfId="360" priority="171">
      <formula>#REF!="Item do PAA com execução iniciada"</formula>
    </cfRule>
    <cfRule type="expression" dxfId="359" priority="172">
      <formula>#REF!="Item do PAA completamente executado"</formula>
    </cfRule>
    <cfRule type="expression" dxfId="358" priority="173">
      <formula>#REF!="Item do PAA com execução interrompida"</formula>
    </cfRule>
    <cfRule type="expression" dxfId="357" priority="174">
      <formula>#REF!="Item do PAA sem execução"</formula>
    </cfRule>
  </conditionalFormatting>
  <conditionalFormatting sqref="G219">
    <cfRule type="expression" dxfId="356" priority="1220" stopIfTrue="1">
      <formula>#REF!="Item do PAA completamente executado"</formula>
    </cfRule>
    <cfRule type="expression" dxfId="355" priority="1221" stopIfTrue="1">
      <formula>#REF!="Item do PAA com execução interrompida"</formula>
    </cfRule>
    <cfRule type="expression" dxfId="354" priority="1222" stopIfTrue="1">
      <formula>#REF!="Item do PAA sem execução"</formula>
    </cfRule>
  </conditionalFormatting>
  <conditionalFormatting sqref="G219:G256 G32:G41 G163:G177 G262:G263 G132:G147">
    <cfRule type="expression" dxfId="353" priority="1235" stopIfTrue="1">
      <formula>#REF!="Sim"</formula>
    </cfRule>
  </conditionalFormatting>
  <conditionalFormatting sqref="G220:G263">
    <cfRule type="expression" dxfId="352" priority="271" stopIfTrue="1">
      <formula>#REF!="Item do PAA com execução interrompida"</formula>
    </cfRule>
    <cfRule type="expression" dxfId="351" priority="272" stopIfTrue="1">
      <formula>#REF!="Item do PAA sem execução"</formula>
    </cfRule>
  </conditionalFormatting>
  <conditionalFormatting sqref="G249:G261">
    <cfRule type="expression" dxfId="350" priority="269" stopIfTrue="1">
      <formula>#REF!="Item do PAA com execução iniciada"</formula>
    </cfRule>
    <cfRule type="expression" dxfId="349" priority="270" stopIfTrue="1">
      <formula>#REF!="Item do PAA completamente executado"</formula>
    </cfRule>
  </conditionalFormatting>
  <conditionalFormatting sqref="G257:G261">
    <cfRule type="expression" dxfId="348" priority="293" stopIfTrue="1">
      <formula>#REF!="Sim"</formula>
    </cfRule>
  </conditionalFormatting>
  <conditionalFormatting sqref="G264">
    <cfRule type="expression" dxfId="347" priority="167" stopIfTrue="1">
      <formula>#REF!="Item do PAA com execução iniciada"</formula>
    </cfRule>
    <cfRule type="expression" dxfId="346" priority="168" stopIfTrue="1">
      <formula>#REF!="Sim"</formula>
    </cfRule>
    <cfRule type="expression" dxfId="345" priority="169" stopIfTrue="1">
      <formula>#REF!="Item do PAA completamente executado"</formula>
    </cfRule>
  </conditionalFormatting>
  <conditionalFormatting sqref="G264:G265">
    <cfRule type="expression" dxfId="344" priority="162" stopIfTrue="1">
      <formula>#REF!="Item do PAA com execução interrompida"</formula>
    </cfRule>
    <cfRule type="expression" dxfId="343" priority="163" stopIfTrue="1">
      <formula>#REF!="Item do PAA sem execução"</formula>
    </cfRule>
  </conditionalFormatting>
  <conditionalFormatting sqref="G265">
    <cfRule type="expression" dxfId="342" priority="151">
      <formula>#REF!="Item do PAA completamente executado"</formula>
    </cfRule>
    <cfRule type="expression" dxfId="341" priority="152">
      <formula>#REF!="Item do PAA com execução iniciada"</formula>
    </cfRule>
    <cfRule type="expression" dxfId="340" priority="153">
      <formula>#REF!="Item do PAA com execução interrompida"</formula>
    </cfRule>
    <cfRule type="expression" dxfId="339" priority="154">
      <formula>#REF!="Item do PAA sem execução"</formula>
    </cfRule>
    <cfRule type="expression" dxfId="338" priority="155">
      <formula>#REF!="Sim"</formula>
    </cfRule>
    <cfRule type="expression" dxfId="337" priority="156">
      <formula>#REF!="Item do PAA com execução iniciada"</formula>
    </cfRule>
    <cfRule type="expression" dxfId="336" priority="157">
      <formula>#REF!="Item do PAA com execução interrompida"</formula>
    </cfRule>
    <cfRule type="expression" dxfId="335" priority="158">
      <formula>#REF!="Item do PAA sem execução"</formula>
    </cfRule>
    <cfRule type="expression" dxfId="334" priority="159">
      <formula>#REF!="Sim"</formula>
    </cfRule>
  </conditionalFormatting>
  <conditionalFormatting sqref="G265 G267">
    <cfRule type="expression" dxfId="333" priority="160" stopIfTrue="1">
      <formula>#REF!="Item do PAA com execução iniciada"</formula>
    </cfRule>
    <cfRule type="expression" dxfId="332" priority="161" stopIfTrue="1">
      <formula>#REF!="Item do PAA completamente executado"</formula>
    </cfRule>
    <cfRule type="expression" dxfId="331" priority="164" stopIfTrue="1">
      <formula>#REF!="Sim"</formula>
    </cfRule>
  </conditionalFormatting>
  <conditionalFormatting sqref="G9">
    <cfRule type="expression" dxfId="330" priority="1772" stopIfTrue="1">
      <formula>#REF!="Item do PAA com execução iniciada"</formula>
    </cfRule>
  </conditionalFormatting>
  <conditionalFormatting sqref="O87:O116">
    <cfRule type="expression" dxfId="329" priority="96" stopIfTrue="1">
      <formula>#REF!="Item do PAA com execução iniciada"</formula>
    </cfRule>
    <cfRule type="expression" dxfId="328" priority="97" stopIfTrue="1">
      <formula>#REF!="Item do PAA completamente executado"</formula>
    </cfRule>
    <cfRule type="expression" dxfId="327" priority="98" stopIfTrue="1">
      <formula>#REF!="Item do PAA com execução interrompida"</formula>
    </cfRule>
    <cfRule type="expression" dxfId="326" priority="99" stopIfTrue="1">
      <formula>#REF!="Item do PAA sem execução"</formula>
    </cfRule>
    <cfRule type="expression" dxfId="325" priority="100" stopIfTrue="1">
      <formula>#REF!="Sim"</formula>
    </cfRule>
  </conditionalFormatting>
  <conditionalFormatting sqref="O203:O216 O218:O264">
    <cfRule type="expression" dxfId="324" priority="91" stopIfTrue="1">
      <formula>#REF!="Item do PAA com execução iniciada"</formula>
    </cfRule>
    <cfRule type="expression" dxfId="323" priority="92" stopIfTrue="1">
      <formula>#REF!="Item do PAA completamente executado"</formula>
    </cfRule>
    <cfRule type="expression" dxfId="322" priority="93" stopIfTrue="1">
      <formula>#REF!="Item do PAA com execução interrompida"</formula>
    </cfRule>
    <cfRule type="expression" dxfId="321" priority="94" stopIfTrue="1">
      <formula>#REF!="Item do PAA sem execução"</formula>
    </cfRule>
    <cfRule type="expression" dxfId="320" priority="95" stopIfTrue="1">
      <formula>#REF!="Sim"</formula>
    </cfRule>
  </conditionalFormatting>
  <conditionalFormatting sqref="G266">
    <cfRule type="expression" dxfId="319" priority="89" stopIfTrue="1">
      <formula>#REF!="Item do PAA sem execução"</formula>
    </cfRule>
  </conditionalFormatting>
  <conditionalFormatting sqref="G266">
    <cfRule type="expression" dxfId="318" priority="88" stopIfTrue="1">
      <formula>#REF!="Item do PAA com execução interrompida"</formula>
    </cfRule>
  </conditionalFormatting>
  <conditionalFormatting sqref="G266">
    <cfRule type="expression" dxfId="317" priority="87" stopIfTrue="1">
      <formula>#REF!="Item do PAA completamente executado"</formula>
    </cfRule>
  </conditionalFormatting>
  <conditionalFormatting sqref="G266">
    <cfRule type="expression" dxfId="316" priority="90" stopIfTrue="1">
      <formula>#REF!="Sim"</formula>
    </cfRule>
  </conditionalFormatting>
  <conditionalFormatting sqref="G266">
    <cfRule type="expression" dxfId="315" priority="86" stopIfTrue="1">
      <formula>#REF!="Item do PAA com execução iniciada"</formula>
    </cfRule>
  </conditionalFormatting>
  <conditionalFormatting sqref="G86">
    <cfRule type="expression" dxfId="314" priority="84" stopIfTrue="1">
      <formula>#REF!="Item do PAA sem execução"</formula>
    </cfRule>
  </conditionalFormatting>
  <conditionalFormatting sqref="G86">
    <cfRule type="expression" dxfId="313" priority="83" stopIfTrue="1">
      <formula>#REF!="Item do PAA com execução interrompida"</formula>
    </cfRule>
  </conditionalFormatting>
  <conditionalFormatting sqref="G86">
    <cfRule type="expression" dxfId="312" priority="82" stopIfTrue="1">
      <formula>#REF!="Item do PAA completamente executado"</formula>
    </cfRule>
  </conditionalFormatting>
  <conditionalFormatting sqref="G86">
    <cfRule type="expression" dxfId="311" priority="85" stopIfTrue="1">
      <formula>#REF!="Sim"</formula>
    </cfRule>
  </conditionalFormatting>
  <conditionalFormatting sqref="G86">
    <cfRule type="expression" dxfId="310" priority="81" stopIfTrue="1">
      <formula>#REF!="Item do PAA com execução iniciada"</formula>
    </cfRule>
  </conditionalFormatting>
  <conditionalFormatting sqref="G202">
    <cfRule type="expression" dxfId="309" priority="9" stopIfTrue="1">
      <formula>#REF!="Item do PAA sem execução"</formula>
    </cfRule>
  </conditionalFormatting>
  <conditionalFormatting sqref="G202">
    <cfRule type="expression" dxfId="308" priority="8" stopIfTrue="1">
      <formula>#REF!="Item do PAA com execução interrompida"</formula>
    </cfRule>
  </conditionalFormatting>
  <conditionalFormatting sqref="G202">
    <cfRule type="expression" dxfId="307" priority="7" stopIfTrue="1">
      <formula>#REF!="Item do PAA completamente executado"</formula>
    </cfRule>
  </conditionalFormatting>
  <conditionalFormatting sqref="G202">
    <cfRule type="expression" dxfId="306" priority="10" stopIfTrue="1">
      <formula>#REF!="Sim"</formula>
    </cfRule>
  </conditionalFormatting>
  <conditionalFormatting sqref="G202">
    <cfRule type="expression" dxfId="305" priority="6" stopIfTrue="1">
      <formula>#REF!="Item do PAA com execução iniciada"</formula>
    </cfRule>
  </conditionalFormatting>
  <conditionalFormatting sqref="G217">
    <cfRule type="expression" dxfId="304" priority="4" stopIfTrue="1">
      <formula>#REF!="Item do PAA sem execução"</formula>
    </cfRule>
  </conditionalFormatting>
  <conditionalFormatting sqref="G217">
    <cfRule type="expression" dxfId="303" priority="3" stopIfTrue="1">
      <formula>#REF!="Item do PAA com execução interrompida"</formula>
    </cfRule>
  </conditionalFormatting>
  <conditionalFormatting sqref="G217">
    <cfRule type="expression" dxfId="302" priority="2" stopIfTrue="1">
      <formula>#REF!="Item do PAA completamente executado"</formula>
    </cfRule>
  </conditionalFormatting>
  <conditionalFormatting sqref="G217">
    <cfRule type="expression" dxfId="301" priority="5" stopIfTrue="1">
      <formula>#REF!="Sim"</formula>
    </cfRule>
  </conditionalFormatting>
  <conditionalFormatting sqref="G217">
    <cfRule type="expression" dxfId="300" priority="1" stopIfTrue="1">
      <formula>#REF!="Item do PAA com execução iniciada"</formula>
    </cfRule>
  </conditionalFormatting>
  <hyperlinks>
    <hyperlink ref="D269" r:id="rId1" location="section-0"/>
    <hyperlink ref="D272" r:id="rId2"/>
    <hyperlink ref="H268" r:id="rId3" location="section-0"/>
    <hyperlink ref="H271" r:id="rId4"/>
  </hyperlinks>
  <printOptions horizontalCentered="1" verticalCentered="1"/>
  <pageMargins left="0.19685039370078741" right="0.19685039370078741" top="0.59055118110236227" bottom="0.70866141732283472" header="0.19685039370078741" footer="0.19685039370078741"/>
  <pageSetup paperSize="9" scale="44" pageOrder="overThenDown" orientation="landscape" r:id="rId5"/>
  <headerFooter>
    <oddFooter>&amp;LPCA 2026 v.5&amp;CPágina &amp;P / &amp;N&amp;R23/04/2026</oddFooter>
  </headerFooter>
  <extLst>
    <ext xmlns:x14="http://schemas.microsoft.com/office/spreadsheetml/2009/9/main" uri="{CCE6A557-97BC-4b89-ADB6-D9C93CAAB3DF}">
      <x14:dataValidations xmlns:xm="http://schemas.microsoft.com/office/excel/2006/main" xWindow="132" yWindow="638" count="9">
        <x14:dataValidation type="list" allowBlank="1" showInputMessage="1" showErrorMessage="1">
          <x14:formula1>
            <xm:f>Listas_Suspensas!$D$8</xm:f>
          </x14:formula1>
          <xm:sqref>M217:M267 M9:M214</xm:sqref>
        </x14:dataValidation>
        <x14:dataValidation type="list" allowBlank="1" showInputMessage="1" showErrorMessage="1">
          <x14:formula1>
            <xm:f>Listas_Suspensas!$AB$2:$AB$4</xm:f>
          </x14:formula1>
          <xm:sqref>N217:N267 N9:N214</xm:sqref>
        </x14:dataValidation>
        <x14:dataValidation type="list" allowBlank="1" showInputMessage="1" showErrorMessage="1" promptTitle="Sigla da área" prompt="Selecione a área demandante / requisitante.">
          <x14:formula1>
            <xm:f>Listas_Suspensas!$B$2:$B$51</xm:f>
          </x14:formula1>
          <xm:sqref>C202:C267 C9:C117 C132:C191</xm:sqref>
        </x14:dataValidation>
        <x14:dataValidation type="list" allowBlank="1" showInputMessage="1" showErrorMessage="1" prompt="Sigla da área">
          <x14:formula1>
            <xm:f>'D:\Drives compartilhados\SENG\ADMINISTRATIVO\ORCAMENTO\PCA 2025\[PCA_2025_v 7.1 sem DLs e ILs peq valor.xlsx]Listas_Suspensas'!#REF!</xm:f>
          </x14:formula1>
          <xm:sqref>C197:C201</xm:sqref>
        </x14:dataValidation>
        <x14:dataValidation type="list" allowBlank="1" showInputMessage="1" showErrorMessage="1" promptTitle="Sigla da área" prompt="Selecione a área demandante / requisitante.">
          <x14:formula1>
            <xm:f>'G:\Drives compartilhados\DADM\PCA\PCA 2026\Versao final PCA26\Entregues areas v-final\[PCA_2026_versao final SENG.xlsx]Listas_Suspensas'!#REF!</xm:f>
          </x14:formula1>
          <xm:sqref>C192:C196</xm:sqref>
        </x14:dataValidation>
        <x14:dataValidation type="list" allowBlank="1" showInputMessage="1" showErrorMessage="1" prompt="Sigla da área - Selecione a área demandante / requisitante.">
          <x14:formula1>
            <xm:f>'G:\Drives compartilhados\DADM\4. PCA\PCA 2026\Alteracoes PCA26\3a Proposicao 23-04-2026\[PCA_2026_prop ajuste 23-04 itens Presidente.xlsx]Listas_Suspensas'!#REF!</xm:f>
          </x14:formula1>
          <xm:sqref>C118:C131</xm:sqref>
        </x14:dataValidation>
        <x14:dataValidation type="list" allowBlank="1" showInputMessage="1" showErrorMessage="1" prompt="Mês do envio do PROAD instruído à DADM / DOF.">
          <x14:formula1>
            <xm:f>Listas_Suspensas!$N$2:$N$21</xm:f>
          </x14:formula1>
          <xm:sqref>K9:K267</xm:sqref>
        </x14:dataValidation>
        <x14:dataValidation type="list" allowBlank="1" showInputMessage="1" showErrorMessage="1" prompt="Selecione o nível de prioridade.">
          <x14:formula1>
            <xm:f>Listas_Suspensas!$D$2:$D$4</xm:f>
          </x14:formula1>
          <xm:sqref>J9:J267</xm:sqref>
        </x14:dataValidation>
        <x14:dataValidation type="list" allowBlank="1" showInputMessage="1" showErrorMessage="1" prompt="Selecione o mês de conclusão da contratação.">
          <x14:formula1>
            <xm:f>Listas_Suspensas!$P$2:$P$13</xm:f>
          </x14:formula1>
          <xm:sqref>L9:L267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7030A0"/>
  </sheetPr>
  <dimension ref="A1:AO1317"/>
  <sheetViews>
    <sheetView showGridLines="0" zoomScale="70" zoomScaleNormal="70" workbookViewId="0">
      <pane xSplit="9" ySplit="8" topLeftCell="J268" activePane="bottomRight" state="frozen"/>
      <selection pane="topRight" activeCell="F1" sqref="F1"/>
      <selection pane="bottomLeft" activeCell="A9" sqref="A9"/>
      <selection pane="bottomRight" activeCell="K384" sqref="K384"/>
    </sheetView>
  </sheetViews>
  <sheetFormatPr defaultColWidth="12.625" defaultRowHeight="15" customHeight="1"/>
  <cols>
    <col min="1" max="1" width="11.5" style="221" customWidth="1"/>
    <col min="2" max="2" width="11.5" style="221" hidden="1" customWidth="1"/>
    <col min="3" max="3" width="15.5" style="221" customWidth="1"/>
    <col min="4" max="5" width="15.5" style="221" hidden="1" customWidth="1"/>
    <col min="6" max="6" width="18.625" style="233" hidden="1" customWidth="1"/>
    <col min="7" max="7" width="24.625" style="221" hidden="1" customWidth="1"/>
    <col min="8" max="8" width="29.875" style="235" customWidth="1"/>
    <col min="9" max="9" width="28.875" style="233" customWidth="1"/>
    <col min="10" max="10" width="14.125" style="221" customWidth="1"/>
    <col min="11" max="11" width="14.375" style="231" customWidth="1"/>
    <col min="12" max="12" width="18.25" style="221" customWidth="1"/>
    <col min="13" max="13" width="18.25" style="221" hidden="1" customWidth="1"/>
    <col min="14" max="14" width="14.875" style="221" hidden="1" customWidth="1"/>
    <col min="15" max="15" width="11.625" style="231" customWidth="1"/>
    <col min="16" max="16" width="14.875" style="533" customWidth="1"/>
    <col min="17" max="17" width="12.625" style="234" customWidth="1"/>
    <col min="18" max="19" width="11.625" style="221" customWidth="1"/>
    <col min="20" max="20" width="13.375" style="221" customWidth="1"/>
    <col min="21" max="22" width="15.375" style="234" hidden="1" customWidth="1"/>
    <col min="23" max="23" width="15.125" style="234" hidden="1" customWidth="1"/>
    <col min="24" max="24" width="15.25" style="231" customWidth="1"/>
    <col min="25" max="25" width="14.125" style="231" customWidth="1"/>
    <col min="26" max="26" width="22" style="234" customWidth="1"/>
    <col min="27" max="31" width="22.125" style="234" customWidth="1"/>
    <col min="32" max="32" width="19.5" style="346" customWidth="1"/>
    <col min="33" max="33" width="19.5" style="225" customWidth="1"/>
    <col min="34" max="34" width="29.625" style="221" customWidth="1"/>
    <col min="35" max="35" width="18.25" style="221" customWidth="1"/>
    <col min="36" max="36" width="29.625" style="225" customWidth="1"/>
    <col min="37" max="37" width="29.625" style="221" customWidth="1"/>
    <col min="38" max="38" width="38.625" style="221" customWidth="1"/>
    <col min="39" max="39" width="37.25" style="221" customWidth="1"/>
    <col min="40" max="16384" width="12.625" style="221"/>
  </cols>
  <sheetData>
    <row r="1" spans="1:39" ht="21.75" customHeight="1" thickBot="1">
      <c r="A1" s="72" t="s">
        <v>0</v>
      </c>
      <c r="B1" s="324"/>
      <c r="C1" s="73"/>
      <c r="D1" s="347"/>
      <c r="E1" s="73"/>
      <c r="F1" s="75"/>
      <c r="G1" s="74"/>
      <c r="H1" s="75"/>
      <c r="I1" s="75"/>
      <c r="J1" s="75"/>
      <c r="K1" s="76"/>
      <c r="L1" s="77"/>
      <c r="M1" s="427"/>
      <c r="N1" s="78"/>
      <c r="O1" s="75"/>
      <c r="P1" s="526"/>
      <c r="Q1" s="508"/>
      <c r="R1" s="79"/>
      <c r="S1" s="79"/>
      <c r="T1" s="80"/>
      <c r="U1" s="220"/>
      <c r="V1" s="220"/>
      <c r="W1" s="220"/>
      <c r="X1" s="75"/>
      <c r="Y1" s="75"/>
      <c r="Z1" s="167"/>
      <c r="AA1" s="167"/>
      <c r="AB1" s="167"/>
      <c r="AC1" s="167"/>
      <c r="AD1" s="167"/>
      <c r="AE1" s="167"/>
      <c r="AF1" s="343"/>
      <c r="AG1" s="419"/>
      <c r="AH1" s="73"/>
      <c r="AI1" s="347"/>
      <c r="AJ1" s="138"/>
      <c r="AK1" s="85"/>
      <c r="AL1" s="85"/>
      <c r="AM1" s="85"/>
    </row>
    <row r="2" spans="1:39" ht="4.5" customHeight="1">
      <c r="A2" s="1"/>
      <c r="B2" s="1"/>
      <c r="C2" s="2"/>
      <c r="D2" s="2"/>
      <c r="E2" s="2"/>
      <c r="F2" s="1"/>
      <c r="G2" s="3"/>
      <c r="H2" s="1"/>
      <c r="I2" s="1"/>
      <c r="J2" s="1"/>
      <c r="K2" s="1"/>
      <c r="L2" s="4"/>
      <c r="M2" s="4"/>
      <c r="N2" s="5"/>
      <c r="O2" s="1"/>
      <c r="P2" s="527"/>
      <c r="Q2" s="160"/>
      <c r="R2" s="7"/>
      <c r="S2" s="7"/>
      <c r="T2" s="7"/>
      <c r="U2" s="160"/>
      <c r="V2" s="160"/>
      <c r="W2" s="160"/>
      <c r="X2" s="6"/>
      <c r="Y2" s="1"/>
      <c r="Z2" s="168"/>
      <c r="AA2" s="1"/>
      <c r="AB2" s="1"/>
      <c r="AC2" s="1"/>
      <c r="AD2" s="1"/>
      <c r="AE2" s="1"/>
      <c r="AF2" s="1"/>
      <c r="AG2" s="420"/>
      <c r="AH2" s="9"/>
      <c r="AI2" s="9"/>
      <c r="AJ2" s="139"/>
      <c r="AK2" s="3"/>
      <c r="AL2" s="3"/>
      <c r="AM2" s="3"/>
    </row>
    <row r="3" spans="1:39" ht="21.75" customHeight="1">
      <c r="A3" s="72" t="s">
        <v>1255</v>
      </c>
      <c r="B3" s="324"/>
      <c r="C3" s="73"/>
      <c r="D3" s="347"/>
      <c r="E3" s="73"/>
      <c r="F3" s="75"/>
      <c r="G3" s="74"/>
      <c r="H3" s="75"/>
      <c r="I3" s="75"/>
      <c r="J3" s="75"/>
      <c r="K3" s="76"/>
      <c r="L3" s="77"/>
      <c r="M3" s="427"/>
      <c r="N3" s="78"/>
      <c r="O3" s="75"/>
      <c r="P3" s="526"/>
      <c r="Q3" s="508"/>
      <c r="R3" s="79"/>
      <c r="S3" s="79"/>
      <c r="T3" s="80"/>
      <c r="U3" s="220"/>
      <c r="V3" s="220"/>
      <c r="W3" s="220"/>
      <c r="X3" s="75"/>
      <c r="Y3" s="75"/>
      <c r="Z3" s="158"/>
      <c r="AA3" s="158"/>
      <c r="AB3" s="158"/>
      <c r="AC3" s="158"/>
      <c r="AD3" s="158"/>
      <c r="AE3" s="158"/>
      <c r="AF3" s="158"/>
      <c r="AG3" s="421"/>
      <c r="AH3" s="73"/>
      <c r="AI3" s="347"/>
      <c r="AJ3" s="138"/>
      <c r="AK3" s="85"/>
      <c r="AL3" s="85"/>
      <c r="AM3" s="85"/>
    </row>
    <row r="4" spans="1:39" ht="4.5" customHeight="1">
      <c r="A4" s="1"/>
      <c r="B4" s="1"/>
      <c r="C4" s="2"/>
      <c r="D4" s="2"/>
      <c r="E4" s="2"/>
      <c r="F4" s="1"/>
      <c r="G4" s="3"/>
      <c r="H4" s="1"/>
      <c r="I4" s="1"/>
      <c r="J4" s="1"/>
      <c r="K4" s="1"/>
      <c r="L4" s="4"/>
      <c r="M4" s="4"/>
      <c r="N4" s="5"/>
      <c r="O4" s="1"/>
      <c r="P4" s="527"/>
      <c r="Q4" s="161"/>
      <c r="R4" s="7"/>
      <c r="S4" s="7"/>
      <c r="T4" s="7"/>
      <c r="U4" s="161"/>
      <c r="V4" s="161"/>
      <c r="W4" s="161"/>
      <c r="X4" s="6"/>
      <c r="Y4" s="1"/>
      <c r="Z4" s="168"/>
      <c r="AA4" s="169"/>
      <c r="AB4" s="169"/>
      <c r="AC4" s="169"/>
      <c r="AD4" s="169"/>
      <c r="AE4" s="169"/>
      <c r="AF4" s="325"/>
      <c r="AG4" s="422"/>
      <c r="AH4" s="8"/>
      <c r="AI4" s="8"/>
      <c r="AJ4" s="140"/>
      <c r="AK4" s="10"/>
      <c r="AL4" s="10"/>
      <c r="AM4" s="10"/>
    </row>
    <row r="5" spans="1:39" ht="45.75" hidden="1" customHeight="1">
      <c r="A5" s="212" t="s">
        <v>1</v>
      </c>
      <c r="B5" s="325"/>
      <c r="C5" s="11"/>
      <c r="D5" s="11"/>
      <c r="E5" s="11"/>
      <c r="F5" s="114"/>
      <c r="G5" s="11"/>
      <c r="H5" s="113"/>
      <c r="I5" s="114"/>
      <c r="J5" s="6"/>
      <c r="K5" s="6"/>
      <c r="L5" s="12"/>
      <c r="M5" s="12"/>
      <c r="N5" s="11"/>
      <c r="O5" s="6"/>
      <c r="P5" s="423"/>
      <c r="Q5" s="161"/>
      <c r="R5" s="6"/>
      <c r="S5" s="692" t="s">
        <v>2</v>
      </c>
      <c r="T5" s="693"/>
      <c r="U5" s="694" t="s">
        <v>3</v>
      </c>
      <c r="V5" s="695"/>
      <c r="W5" s="535"/>
      <c r="X5" s="6"/>
      <c r="Y5" s="6"/>
      <c r="Z5" s="170"/>
      <c r="AA5" s="696"/>
      <c r="AB5" s="697"/>
      <c r="AC5" s="697"/>
      <c r="AD5" s="697"/>
      <c r="AE5" s="697"/>
      <c r="AF5" s="1"/>
      <c r="AH5" s="9"/>
      <c r="AI5" s="9"/>
      <c r="AJ5" s="139"/>
      <c r="AK5" s="3"/>
      <c r="AL5" s="3"/>
      <c r="AM5" s="3"/>
    </row>
    <row r="6" spans="1:39" ht="7.15" customHeight="1">
      <c r="A6" s="3"/>
      <c r="B6" s="3"/>
      <c r="C6" s="2"/>
      <c r="D6" s="2"/>
      <c r="E6" s="2"/>
      <c r="F6" s="1"/>
      <c r="G6" s="3"/>
      <c r="H6" s="3"/>
      <c r="I6" s="1"/>
      <c r="J6" s="1"/>
      <c r="K6" s="1"/>
      <c r="L6" s="4"/>
      <c r="M6" s="4"/>
      <c r="N6" s="5"/>
      <c r="O6" s="1"/>
      <c r="P6" s="527"/>
      <c r="Q6" s="162"/>
      <c r="R6" s="1"/>
      <c r="S6" s="1"/>
      <c r="T6" s="7"/>
      <c r="U6" s="162"/>
      <c r="V6" s="162"/>
      <c r="W6" s="162"/>
      <c r="X6" s="6"/>
      <c r="Y6" s="6"/>
      <c r="Z6" s="160"/>
      <c r="AA6" s="6"/>
      <c r="AB6" s="6"/>
      <c r="AC6" s="6"/>
      <c r="AD6" s="6"/>
      <c r="AE6" s="6"/>
      <c r="AF6" s="6"/>
      <c r="AG6" s="423"/>
      <c r="AH6" s="9"/>
      <c r="AI6" s="9"/>
      <c r="AJ6" s="139"/>
      <c r="AK6" s="3"/>
      <c r="AL6" s="3"/>
      <c r="AM6" s="3"/>
    </row>
    <row r="7" spans="1:39" ht="6" customHeight="1">
      <c r="A7" s="1"/>
      <c r="B7" s="1"/>
      <c r="C7" s="1"/>
      <c r="D7" s="1"/>
      <c r="E7" s="1"/>
      <c r="F7" s="6"/>
      <c r="G7" s="1"/>
      <c r="H7" s="1"/>
      <c r="I7" s="6"/>
      <c r="J7" s="1"/>
      <c r="K7" s="1"/>
      <c r="L7" s="4"/>
      <c r="M7" s="4"/>
      <c r="N7" s="5"/>
      <c r="O7" s="1"/>
      <c r="P7" s="420"/>
      <c r="Q7" s="163"/>
      <c r="R7" s="7"/>
      <c r="S7" s="7"/>
      <c r="T7" s="7"/>
      <c r="U7" s="163"/>
      <c r="V7" s="163"/>
      <c r="W7" s="163"/>
      <c r="X7" s="1"/>
      <c r="Y7" s="1"/>
      <c r="Z7" s="168"/>
      <c r="AA7" s="698"/>
      <c r="AB7" s="699"/>
      <c r="AC7" s="700"/>
      <c r="AD7" s="535"/>
      <c r="AE7" s="535"/>
      <c r="AF7" s="160"/>
      <c r="AG7" s="535"/>
      <c r="AH7" s="9"/>
      <c r="AI7" s="9"/>
      <c r="AJ7" s="139"/>
      <c r="AK7" s="3"/>
      <c r="AL7" s="3"/>
      <c r="AM7" s="3"/>
    </row>
    <row r="8" spans="1:39" s="222" customFormat="1" ht="183.6" customHeight="1">
      <c r="A8" s="115" t="s">
        <v>685</v>
      </c>
      <c r="B8" s="115" t="s">
        <v>1324</v>
      </c>
      <c r="C8" s="115" t="s">
        <v>686</v>
      </c>
      <c r="D8" s="115" t="s">
        <v>1333</v>
      </c>
      <c r="E8" s="322" t="s">
        <v>1328</v>
      </c>
      <c r="F8" s="115" t="s">
        <v>1253</v>
      </c>
      <c r="G8" s="115" t="s">
        <v>748</v>
      </c>
      <c r="H8" s="115" t="s">
        <v>687</v>
      </c>
      <c r="I8" s="115" t="s">
        <v>688</v>
      </c>
      <c r="J8" s="115" t="s">
        <v>689</v>
      </c>
      <c r="K8" s="116" t="s">
        <v>690</v>
      </c>
      <c r="L8" s="428" t="s">
        <v>691</v>
      </c>
      <c r="M8" s="116" t="s">
        <v>1344</v>
      </c>
      <c r="N8" s="116" t="s">
        <v>693</v>
      </c>
      <c r="O8" s="115" t="s">
        <v>692</v>
      </c>
      <c r="P8" s="424" t="s">
        <v>949</v>
      </c>
      <c r="Q8" s="115" t="s">
        <v>950</v>
      </c>
      <c r="R8" s="115" t="s">
        <v>951</v>
      </c>
      <c r="S8" s="115" t="s">
        <v>952</v>
      </c>
      <c r="T8" s="115" t="s">
        <v>953</v>
      </c>
      <c r="U8" s="210" t="s">
        <v>973</v>
      </c>
      <c r="V8" s="210" t="s">
        <v>958</v>
      </c>
      <c r="W8" s="210" t="s">
        <v>959</v>
      </c>
      <c r="X8" s="115" t="s">
        <v>960</v>
      </c>
      <c r="Y8" s="115" t="s">
        <v>961</v>
      </c>
      <c r="Z8" s="115" t="s">
        <v>962</v>
      </c>
      <c r="AA8" s="115" t="s">
        <v>963</v>
      </c>
      <c r="AB8" s="115" t="s">
        <v>964</v>
      </c>
      <c r="AC8" s="115" t="s">
        <v>965</v>
      </c>
      <c r="AD8" s="115" t="s">
        <v>966</v>
      </c>
      <c r="AE8" s="115" t="s">
        <v>967</v>
      </c>
      <c r="AF8" s="115" t="s">
        <v>968</v>
      </c>
      <c r="AG8" s="424" t="s">
        <v>969</v>
      </c>
      <c r="AH8" s="115" t="s">
        <v>970</v>
      </c>
      <c r="AI8" s="115" t="s">
        <v>1329</v>
      </c>
      <c r="AJ8" s="141" t="s">
        <v>784</v>
      </c>
      <c r="AK8" s="211" t="s">
        <v>785</v>
      </c>
      <c r="AL8" s="115" t="s">
        <v>786</v>
      </c>
      <c r="AM8" s="115" t="s">
        <v>787</v>
      </c>
    </row>
    <row r="9" spans="1:39" ht="38.25" hidden="1" customHeight="1">
      <c r="A9" s="213"/>
      <c r="B9" s="341"/>
      <c r="C9" s="213"/>
      <c r="D9" s="213"/>
      <c r="E9" s="213"/>
      <c r="F9" s="214"/>
      <c r="G9" s="214"/>
      <c r="H9" s="214"/>
      <c r="I9" s="214"/>
      <c r="J9" s="213"/>
      <c r="K9" s="213"/>
      <c r="L9" s="215"/>
      <c r="M9" s="215"/>
      <c r="N9" s="216"/>
      <c r="O9" s="213"/>
      <c r="P9" s="159"/>
      <c r="Q9" s="159"/>
      <c r="R9" s="217"/>
      <c r="S9" s="217"/>
      <c r="T9" s="217"/>
      <c r="U9" s="159"/>
      <c r="V9" s="166"/>
      <c r="W9" s="166"/>
      <c r="X9" s="213"/>
      <c r="Y9" s="213"/>
      <c r="Z9" s="166"/>
      <c r="AA9" s="166"/>
      <c r="AB9" s="236"/>
      <c r="AC9" s="236"/>
      <c r="AD9" s="236"/>
      <c r="AE9" s="236"/>
      <c r="AF9" s="166"/>
      <c r="AG9" s="159"/>
      <c r="AH9" s="218"/>
      <c r="AI9" s="218"/>
      <c r="AJ9" s="218"/>
      <c r="AK9" s="218"/>
      <c r="AL9" s="214"/>
      <c r="AM9" s="214"/>
    </row>
    <row r="10" spans="1:39" s="223" customFormat="1" ht="143.44999999999999" customHeight="1">
      <c r="A10" s="189">
        <v>1</v>
      </c>
      <c r="B10" s="99"/>
      <c r="C10" s="333" t="s">
        <v>4</v>
      </c>
      <c r="D10" s="147"/>
      <c r="E10" s="99"/>
      <c r="F10" s="147"/>
      <c r="G10" s="98" t="s">
        <v>187</v>
      </c>
      <c r="H10" s="246" t="s">
        <v>397</v>
      </c>
      <c r="I10" s="147" t="s">
        <v>188</v>
      </c>
      <c r="J10" s="129">
        <v>1</v>
      </c>
      <c r="K10" s="129" t="s">
        <v>391</v>
      </c>
      <c r="L10" s="429">
        <v>20000</v>
      </c>
      <c r="M10" s="489"/>
      <c r="N10" s="472">
        <v>6000</v>
      </c>
      <c r="O10" s="99" t="s">
        <v>16</v>
      </c>
      <c r="P10" s="189" t="s">
        <v>157</v>
      </c>
      <c r="Q10" s="164"/>
      <c r="R10" s="118">
        <v>46142</v>
      </c>
      <c r="S10" s="118">
        <v>46203</v>
      </c>
      <c r="T10" s="118">
        <v>46295</v>
      </c>
      <c r="U10" s="99"/>
      <c r="V10" s="99"/>
      <c r="W10" s="99"/>
      <c r="X10" s="129" t="s">
        <v>1302</v>
      </c>
      <c r="Y10" s="129" t="s">
        <v>1303</v>
      </c>
      <c r="Z10" s="247"/>
      <c r="AA10" s="129" t="s">
        <v>977</v>
      </c>
      <c r="AB10" s="248" t="s">
        <v>977</v>
      </c>
      <c r="AC10" s="248" t="s">
        <v>977</v>
      </c>
      <c r="AD10" s="248" t="s">
        <v>977</v>
      </c>
      <c r="AE10" s="248" t="s">
        <v>977</v>
      </c>
      <c r="AF10" s="248" t="s">
        <v>977</v>
      </c>
      <c r="AG10" s="249" t="s">
        <v>978</v>
      </c>
      <c r="AH10" s="199"/>
      <c r="AI10" s="199"/>
      <c r="AJ10" s="98" t="s">
        <v>788</v>
      </c>
      <c r="AK10" s="86"/>
      <c r="AL10" s="56"/>
      <c r="AM10" s="56"/>
    </row>
    <row r="11" spans="1:39" s="223" customFormat="1" ht="252" hidden="1" customHeight="1">
      <c r="A11" s="189">
        <v>2</v>
      </c>
      <c r="B11" s="99"/>
      <c r="C11" s="333" t="s">
        <v>4</v>
      </c>
      <c r="D11" s="147" t="s">
        <v>1334</v>
      </c>
      <c r="E11" s="99"/>
      <c r="F11" s="147" t="s">
        <v>1291</v>
      </c>
      <c r="G11" s="98" t="s">
        <v>388</v>
      </c>
      <c r="H11" s="246" t="s">
        <v>1389</v>
      </c>
      <c r="I11" s="147" t="s">
        <v>972</v>
      </c>
      <c r="J11" s="129">
        <v>1</v>
      </c>
      <c r="K11" s="129" t="s">
        <v>185</v>
      </c>
      <c r="L11" s="512">
        <f>62000+26640</f>
        <v>88640</v>
      </c>
      <c r="M11" s="490"/>
      <c r="N11" s="472">
        <v>62000</v>
      </c>
      <c r="O11" s="99" t="s">
        <v>16</v>
      </c>
      <c r="P11" s="189" t="s">
        <v>9</v>
      </c>
      <c r="Q11" s="164"/>
      <c r="R11" s="118">
        <v>46053</v>
      </c>
      <c r="S11" s="118">
        <v>46112</v>
      </c>
      <c r="T11" s="118">
        <v>46295</v>
      </c>
      <c r="U11" s="99"/>
      <c r="V11" s="99"/>
      <c r="W11" s="99"/>
      <c r="X11" s="129" t="s">
        <v>1302</v>
      </c>
      <c r="Y11" s="129" t="s">
        <v>1303</v>
      </c>
      <c r="Z11" s="129"/>
      <c r="AA11" s="129" t="s">
        <v>977</v>
      </c>
      <c r="AB11" s="248" t="s">
        <v>977</v>
      </c>
      <c r="AC11" s="248" t="s">
        <v>977</v>
      </c>
      <c r="AD11" s="248" t="s">
        <v>977</v>
      </c>
      <c r="AE11" s="248" t="s">
        <v>977</v>
      </c>
      <c r="AF11" s="248" t="s">
        <v>977</v>
      </c>
      <c r="AG11" s="249" t="s">
        <v>979</v>
      </c>
      <c r="AH11" s="199"/>
      <c r="AI11" s="199"/>
      <c r="AJ11" s="98" t="s">
        <v>789</v>
      </c>
      <c r="AK11" s="86"/>
      <c r="AL11" s="56"/>
      <c r="AM11" s="56"/>
    </row>
    <row r="12" spans="1:39" s="223" customFormat="1" ht="144" customHeight="1">
      <c r="A12" s="189">
        <v>3</v>
      </c>
      <c r="B12" s="99"/>
      <c r="C12" s="333" t="s">
        <v>4</v>
      </c>
      <c r="D12" s="147"/>
      <c r="E12" s="99"/>
      <c r="F12" s="147"/>
      <c r="G12" s="98" t="s">
        <v>189</v>
      </c>
      <c r="H12" s="246" t="s">
        <v>766</v>
      </c>
      <c r="I12" s="147" t="s">
        <v>389</v>
      </c>
      <c r="J12" s="129">
        <v>1</v>
      </c>
      <c r="K12" s="129" t="s">
        <v>391</v>
      </c>
      <c r="L12" s="430">
        <v>2000</v>
      </c>
      <c r="M12" s="490"/>
      <c r="N12" s="472">
        <v>2000</v>
      </c>
      <c r="O12" s="99" t="s">
        <v>16</v>
      </c>
      <c r="P12" s="189" t="s">
        <v>157</v>
      </c>
      <c r="Q12" s="164"/>
      <c r="R12" s="118">
        <v>46142</v>
      </c>
      <c r="S12" s="118">
        <v>46203</v>
      </c>
      <c r="T12" s="118">
        <v>46295</v>
      </c>
      <c r="U12" s="99"/>
      <c r="V12" s="99"/>
      <c r="W12" s="99"/>
      <c r="X12" s="129" t="s">
        <v>1302</v>
      </c>
      <c r="Y12" s="129" t="s">
        <v>1303</v>
      </c>
      <c r="Z12" s="129"/>
      <c r="AA12" s="129" t="s">
        <v>977</v>
      </c>
      <c r="AB12" s="248" t="s">
        <v>977</v>
      </c>
      <c r="AC12" s="248" t="s">
        <v>977</v>
      </c>
      <c r="AD12" s="248" t="s">
        <v>977</v>
      </c>
      <c r="AE12" s="248" t="s">
        <v>977</v>
      </c>
      <c r="AF12" s="248" t="s">
        <v>977</v>
      </c>
      <c r="AG12" s="249" t="s">
        <v>980</v>
      </c>
      <c r="AH12" s="199"/>
      <c r="AI12" s="199"/>
      <c r="AJ12" s="98"/>
      <c r="AK12" s="86"/>
      <c r="AL12" s="56"/>
      <c r="AM12" s="56"/>
    </row>
    <row r="13" spans="1:39" ht="332.45" customHeight="1">
      <c r="A13" s="326">
        <v>4</v>
      </c>
      <c r="B13" s="99"/>
      <c r="C13" s="334" t="s">
        <v>4</v>
      </c>
      <c r="D13" s="147"/>
      <c r="E13" s="55"/>
      <c r="F13" s="147"/>
      <c r="G13" s="98" t="s">
        <v>186</v>
      </c>
      <c r="H13" s="246" t="s">
        <v>390</v>
      </c>
      <c r="I13" s="147" t="s">
        <v>767</v>
      </c>
      <c r="J13" s="129" t="s">
        <v>768</v>
      </c>
      <c r="K13" s="131" t="s">
        <v>178</v>
      </c>
      <c r="L13" s="430">
        <v>2000</v>
      </c>
      <c r="M13" s="490"/>
      <c r="N13" s="472">
        <v>2000</v>
      </c>
      <c r="O13" s="99" t="s">
        <v>16</v>
      </c>
      <c r="P13" s="189" t="s">
        <v>157</v>
      </c>
      <c r="Q13" s="164"/>
      <c r="R13" s="118">
        <v>46142</v>
      </c>
      <c r="S13" s="118">
        <v>46203</v>
      </c>
      <c r="T13" s="118">
        <v>46295</v>
      </c>
      <c r="U13" s="99"/>
      <c r="V13" s="99"/>
      <c r="W13" s="99"/>
      <c r="X13" s="129" t="s">
        <v>1302</v>
      </c>
      <c r="Y13" s="129" t="s">
        <v>1303</v>
      </c>
      <c r="Z13" s="129"/>
      <c r="AA13" s="129" t="s">
        <v>977</v>
      </c>
      <c r="AB13" s="248" t="s">
        <v>977</v>
      </c>
      <c r="AC13" s="248" t="s">
        <v>977</v>
      </c>
      <c r="AD13" s="248" t="s">
        <v>977</v>
      </c>
      <c r="AE13" s="248" t="s">
        <v>977</v>
      </c>
      <c r="AF13" s="248" t="s">
        <v>977</v>
      </c>
      <c r="AG13" s="249" t="s">
        <v>981</v>
      </c>
      <c r="AH13" s="199"/>
      <c r="AI13" s="199"/>
      <c r="AJ13" s="98" t="s">
        <v>790</v>
      </c>
      <c r="AK13" s="86"/>
      <c r="AL13" s="56"/>
      <c r="AM13" s="56"/>
    </row>
    <row r="14" spans="1:39" s="223" customFormat="1" ht="126.6" customHeight="1">
      <c r="A14" s="189">
        <v>5</v>
      </c>
      <c r="B14" s="99"/>
      <c r="C14" s="333" t="s">
        <v>4</v>
      </c>
      <c r="D14" s="147"/>
      <c r="E14" s="99"/>
      <c r="F14" s="147"/>
      <c r="G14" s="98" t="s">
        <v>183</v>
      </c>
      <c r="H14" s="246" t="s">
        <v>369</v>
      </c>
      <c r="I14" s="147" t="s">
        <v>184</v>
      </c>
      <c r="J14" s="129">
        <v>24</v>
      </c>
      <c r="K14" s="129" t="s">
        <v>178</v>
      </c>
      <c r="L14" s="512">
        <v>40000</v>
      </c>
      <c r="M14" s="490"/>
      <c r="N14" s="472">
        <v>10000</v>
      </c>
      <c r="O14" s="99" t="s">
        <v>16</v>
      </c>
      <c r="P14" s="189" t="s">
        <v>157</v>
      </c>
      <c r="Q14" s="164"/>
      <c r="R14" s="118">
        <v>46142</v>
      </c>
      <c r="S14" s="118">
        <v>46203</v>
      </c>
      <c r="T14" s="118">
        <v>46295</v>
      </c>
      <c r="U14" s="99"/>
      <c r="V14" s="99"/>
      <c r="W14" s="99"/>
      <c r="X14" s="129" t="s">
        <v>1302</v>
      </c>
      <c r="Y14" s="129" t="s">
        <v>1303</v>
      </c>
      <c r="Z14" s="129"/>
      <c r="AA14" s="129" t="s">
        <v>977</v>
      </c>
      <c r="AB14" s="248" t="s">
        <v>977</v>
      </c>
      <c r="AC14" s="248" t="s">
        <v>977</v>
      </c>
      <c r="AD14" s="248" t="s">
        <v>977</v>
      </c>
      <c r="AE14" s="248" t="s">
        <v>977</v>
      </c>
      <c r="AF14" s="248" t="s">
        <v>977</v>
      </c>
      <c r="AG14" s="249" t="s">
        <v>982</v>
      </c>
      <c r="AH14" s="199"/>
      <c r="AI14" s="199"/>
      <c r="AJ14" s="98"/>
      <c r="AK14" s="86"/>
      <c r="AL14" s="56"/>
      <c r="AM14" s="56"/>
    </row>
    <row r="15" spans="1:39" ht="208.9" hidden="1" customHeight="1">
      <c r="A15" s="326">
        <v>1</v>
      </c>
      <c r="B15" s="99"/>
      <c r="C15" s="334" t="s">
        <v>6</v>
      </c>
      <c r="D15" s="147"/>
      <c r="E15" s="55"/>
      <c r="F15" s="251"/>
      <c r="G15" s="98" t="s">
        <v>204</v>
      </c>
      <c r="H15" s="250" t="s">
        <v>938</v>
      </c>
      <c r="I15" s="251" t="s">
        <v>205</v>
      </c>
      <c r="J15" s="252">
        <v>24</v>
      </c>
      <c r="K15" s="252" t="s">
        <v>182</v>
      </c>
      <c r="L15" s="512">
        <v>120000</v>
      </c>
      <c r="M15" s="491"/>
      <c r="N15" s="472">
        <v>60000</v>
      </c>
      <c r="O15" s="55" t="s">
        <v>5</v>
      </c>
      <c r="P15" s="189" t="s">
        <v>7</v>
      </c>
      <c r="Q15" s="164"/>
      <c r="R15" s="118">
        <v>45961</v>
      </c>
      <c r="S15" s="118">
        <v>45991</v>
      </c>
      <c r="T15" s="118">
        <v>46053</v>
      </c>
      <c r="U15" s="99"/>
      <c r="V15" s="99"/>
      <c r="W15" s="99"/>
      <c r="X15" s="129" t="s">
        <v>1302</v>
      </c>
      <c r="Y15" s="154" t="s">
        <v>1304</v>
      </c>
      <c r="Z15" s="268"/>
      <c r="AA15" s="269"/>
      <c r="AB15" s="269"/>
      <c r="AC15" s="270"/>
      <c r="AD15" s="269"/>
      <c r="AE15" s="270"/>
      <c r="AF15" s="252"/>
      <c r="AG15" s="416" t="s">
        <v>1024</v>
      </c>
      <c r="AH15" s="355"/>
      <c r="AI15" s="400"/>
      <c r="AJ15" s="389"/>
      <c r="AK15" s="86"/>
      <c r="AL15" s="56" t="s">
        <v>1343</v>
      </c>
      <c r="AM15" s="56"/>
    </row>
    <row r="16" spans="1:39" s="223" customFormat="1" ht="166.9" customHeight="1">
      <c r="A16" s="189">
        <v>2</v>
      </c>
      <c r="B16" s="99"/>
      <c r="C16" s="333" t="s">
        <v>6</v>
      </c>
      <c r="D16" s="147"/>
      <c r="E16" s="99"/>
      <c r="F16" s="251"/>
      <c r="G16" s="98" t="s">
        <v>191</v>
      </c>
      <c r="H16" s="253" t="s">
        <v>939</v>
      </c>
      <c r="I16" s="251" t="s">
        <v>192</v>
      </c>
      <c r="J16" s="252">
        <v>2</v>
      </c>
      <c r="K16" s="252" t="s">
        <v>391</v>
      </c>
      <c r="L16" s="431">
        <v>49000</v>
      </c>
      <c r="M16" s="486"/>
      <c r="N16" s="472">
        <v>49000</v>
      </c>
      <c r="O16" s="99" t="s">
        <v>5</v>
      </c>
      <c r="P16" s="189" t="s">
        <v>7</v>
      </c>
      <c r="Q16" s="164"/>
      <c r="R16" s="118">
        <v>45961</v>
      </c>
      <c r="S16" s="118">
        <v>45991</v>
      </c>
      <c r="T16" s="118">
        <v>46112</v>
      </c>
      <c r="U16" s="99"/>
      <c r="V16" s="99"/>
      <c r="W16" s="99"/>
      <c r="X16" s="129" t="s">
        <v>1302</v>
      </c>
      <c r="Y16" s="154" t="s">
        <v>1304</v>
      </c>
      <c r="Z16" s="268"/>
      <c r="AA16" s="269"/>
      <c r="AB16" s="269"/>
      <c r="AC16" s="270"/>
      <c r="AD16" s="269"/>
      <c r="AE16" s="270"/>
      <c r="AF16" s="252"/>
      <c r="AG16" s="416" t="s">
        <v>1025</v>
      </c>
      <c r="AH16" s="355"/>
      <c r="AI16" s="400"/>
      <c r="AJ16" s="389" t="s">
        <v>791</v>
      </c>
      <c r="AK16" s="86"/>
      <c r="AL16" s="56"/>
      <c r="AM16" s="56"/>
    </row>
    <row r="17" spans="1:39" s="223" customFormat="1" ht="156.6" customHeight="1">
      <c r="A17" s="189">
        <v>4</v>
      </c>
      <c r="B17" s="99"/>
      <c r="C17" s="333" t="s">
        <v>6</v>
      </c>
      <c r="D17" s="147"/>
      <c r="E17" s="99"/>
      <c r="F17" s="251"/>
      <c r="G17" s="98" t="s">
        <v>198</v>
      </c>
      <c r="H17" s="253" t="s">
        <v>393</v>
      </c>
      <c r="I17" s="251" t="s">
        <v>193</v>
      </c>
      <c r="J17" s="252">
        <v>1</v>
      </c>
      <c r="K17" s="252" t="s">
        <v>391</v>
      </c>
      <c r="L17" s="432">
        <v>52400</v>
      </c>
      <c r="M17" s="492"/>
      <c r="N17" s="472">
        <v>52420</v>
      </c>
      <c r="O17" s="99" t="s">
        <v>5</v>
      </c>
      <c r="P17" s="189" t="s">
        <v>7</v>
      </c>
      <c r="Q17" s="164"/>
      <c r="R17" s="118">
        <v>46053</v>
      </c>
      <c r="S17" s="118">
        <v>46081</v>
      </c>
      <c r="T17" s="118">
        <v>46173</v>
      </c>
      <c r="U17" s="99"/>
      <c r="V17" s="99"/>
      <c r="W17" s="99"/>
      <c r="X17" s="129" t="s">
        <v>1302</v>
      </c>
      <c r="Y17" s="154" t="s">
        <v>1304</v>
      </c>
      <c r="Z17" s="271"/>
      <c r="AA17" s="271"/>
      <c r="AB17" s="271"/>
      <c r="AC17" s="271"/>
      <c r="AD17" s="271"/>
      <c r="AE17" s="271"/>
      <c r="AF17" s="272"/>
      <c r="AG17" s="417" t="s">
        <v>1025</v>
      </c>
      <c r="AH17" s="355"/>
      <c r="AI17" s="400"/>
      <c r="AJ17" s="389"/>
      <c r="AK17" s="86"/>
      <c r="AL17" s="56"/>
      <c r="AM17" s="56"/>
    </row>
    <row r="18" spans="1:39" s="223" customFormat="1" ht="168.6" hidden="1" customHeight="1">
      <c r="A18" s="189">
        <v>5</v>
      </c>
      <c r="B18" s="99"/>
      <c r="C18" s="333" t="s">
        <v>6</v>
      </c>
      <c r="D18" s="147"/>
      <c r="E18" s="99"/>
      <c r="F18" s="251"/>
      <c r="G18" s="98" t="s">
        <v>199</v>
      </c>
      <c r="H18" s="253" t="s">
        <v>983</v>
      </c>
      <c r="I18" s="251" t="s">
        <v>200</v>
      </c>
      <c r="J18" s="252">
        <v>2</v>
      </c>
      <c r="K18" s="252" t="s">
        <v>391</v>
      </c>
      <c r="L18" s="432">
        <v>164870</v>
      </c>
      <c r="M18" s="492"/>
      <c r="N18" s="472">
        <v>115000</v>
      </c>
      <c r="O18" s="99" t="s">
        <v>5</v>
      </c>
      <c r="P18" s="189" t="s">
        <v>7</v>
      </c>
      <c r="Q18" s="164"/>
      <c r="R18" s="118">
        <v>46112</v>
      </c>
      <c r="S18" s="118">
        <v>46142</v>
      </c>
      <c r="T18" s="118">
        <v>46173</v>
      </c>
      <c r="U18" s="99"/>
      <c r="V18" s="99"/>
      <c r="W18" s="99"/>
      <c r="X18" s="129" t="s">
        <v>1302</v>
      </c>
      <c r="Y18" s="154" t="s">
        <v>1304</v>
      </c>
      <c r="Z18" s="271"/>
      <c r="AA18" s="271"/>
      <c r="AB18" s="271"/>
      <c r="AC18" s="271"/>
      <c r="AD18" s="271"/>
      <c r="AE18" s="271"/>
      <c r="AF18" s="272"/>
      <c r="AG18" s="416" t="s">
        <v>1025</v>
      </c>
      <c r="AH18" s="355"/>
      <c r="AI18" s="400"/>
      <c r="AJ18" s="389"/>
      <c r="AK18" s="86"/>
      <c r="AL18" s="56"/>
      <c r="AM18" s="56" t="s">
        <v>940</v>
      </c>
    </row>
    <row r="19" spans="1:39" s="223" customFormat="1" ht="143.44999999999999" customHeight="1">
      <c r="A19" s="189">
        <v>6</v>
      </c>
      <c r="B19" s="99"/>
      <c r="C19" s="333" t="s">
        <v>6</v>
      </c>
      <c r="D19" s="147"/>
      <c r="E19" s="99"/>
      <c r="F19" s="251"/>
      <c r="G19" s="98" t="s">
        <v>201</v>
      </c>
      <c r="H19" s="253" t="s">
        <v>395</v>
      </c>
      <c r="I19" s="251" t="s">
        <v>193</v>
      </c>
      <c r="J19" s="252">
        <v>1</v>
      </c>
      <c r="K19" s="252" t="s">
        <v>391</v>
      </c>
      <c r="L19" s="433">
        <v>8500</v>
      </c>
      <c r="M19" s="491"/>
      <c r="N19" s="472">
        <v>8500</v>
      </c>
      <c r="O19" s="99" t="s">
        <v>5</v>
      </c>
      <c r="P19" s="189" t="s">
        <v>7</v>
      </c>
      <c r="Q19" s="164"/>
      <c r="R19" s="118">
        <v>46053</v>
      </c>
      <c r="S19" s="118">
        <v>46081</v>
      </c>
      <c r="T19" s="118">
        <v>46112</v>
      </c>
      <c r="U19" s="99"/>
      <c r="V19" s="99"/>
      <c r="W19" s="99"/>
      <c r="X19" s="129" t="s">
        <v>1302</v>
      </c>
      <c r="Y19" s="154" t="s">
        <v>1304</v>
      </c>
      <c r="Z19" s="269"/>
      <c r="AA19" s="269"/>
      <c r="AB19" s="269"/>
      <c r="AC19" s="269"/>
      <c r="AD19" s="269"/>
      <c r="AE19" s="269"/>
      <c r="AF19" s="252"/>
      <c r="AG19" s="416" t="s">
        <v>1025</v>
      </c>
      <c r="AH19" s="355"/>
      <c r="AI19" s="400"/>
      <c r="AJ19" s="389"/>
      <c r="AK19" s="86"/>
      <c r="AL19" s="56"/>
      <c r="AM19" s="56"/>
    </row>
    <row r="20" spans="1:39" ht="161.44999999999999" customHeight="1">
      <c r="A20" s="326">
        <v>7</v>
      </c>
      <c r="B20" s="99"/>
      <c r="C20" s="334" t="s">
        <v>6</v>
      </c>
      <c r="D20" s="147"/>
      <c r="E20" s="55"/>
      <c r="F20" s="254"/>
      <c r="G20" s="98" t="s">
        <v>202</v>
      </c>
      <c r="H20" s="253" t="s">
        <v>394</v>
      </c>
      <c r="I20" s="254" t="s">
        <v>941</v>
      </c>
      <c r="J20" s="252">
        <v>1</v>
      </c>
      <c r="K20" s="252" t="s">
        <v>391</v>
      </c>
      <c r="L20" s="433">
        <v>7000</v>
      </c>
      <c r="M20" s="492"/>
      <c r="N20" s="472">
        <v>7000</v>
      </c>
      <c r="O20" s="55" t="s">
        <v>5</v>
      </c>
      <c r="P20" s="189" t="s">
        <v>7</v>
      </c>
      <c r="Q20" s="164"/>
      <c r="R20" s="118">
        <v>46203</v>
      </c>
      <c r="S20" s="118">
        <v>46234</v>
      </c>
      <c r="T20" s="118">
        <v>46326</v>
      </c>
      <c r="U20" s="99"/>
      <c r="V20" s="99"/>
      <c r="W20" s="99"/>
      <c r="X20" s="129" t="s">
        <v>1302</v>
      </c>
      <c r="Y20" s="154" t="s">
        <v>1304</v>
      </c>
      <c r="Z20" s="269"/>
      <c r="AA20" s="269"/>
      <c r="AB20" s="269"/>
      <c r="AC20" s="269"/>
      <c r="AD20" s="269"/>
      <c r="AE20" s="269"/>
      <c r="AF20" s="252"/>
      <c r="AG20" s="416" t="s">
        <v>1025</v>
      </c>
      <c r="AH20" s="355"/>
      <c r="AI20" s="400"/>
      <c r="AJ20" s="389" t="s">
        <v>792</v>
      </c>
      <c r="AK20" s="86"/>
      <c r="AL20" s="56"/>
      <c r="AM20" s="56"/>
    </row>
    <row r="21" spans="1:39" s="223" customFormat="1" ht="248.45" customHeight="1">
      <c r="A21" s="189">
        <v>8</v>
      </c>
      <c r="B21" s="99"/>
      <c r="C21" s="333" t="s">
        <v>6</v>
      </c>
      <c r="D21" s="147"/>
      <c r="E21" s="99"/>
      <c r="F21" s="251"/>
      <c r="G21" s="98" t="s">
        <v>194</v>
      </c>
      <c r="H21" s="253" t="s">
        <v>398</v>
      </c>
      <c r="I21" s="251" t="s">
        <v>195</v>
      </c>
      <c r="J21" s="252">
        <v>6</v>
      </c>
      <c r="K21" s="252" t="s">
        <v>391</v>
      </c>
      <c r="L21" s="431">
        <v>50000</v>
      </c>
      <c r="M21" s="486"/>
      <c r="N21" s="472">
        <v>50000</v>
      </c>
      <c r="O21" s="99" t="s">
        <v>5</v>
      </c>
      <c r="P21" s="189" t="s">
        <v>7</v>
      </c>
      <c r="Q21" s="164"/>
      <c r="R21" s="118">
        <v>46081</v>
      </c>
      <c r="S21" s="118">
        <v>46142</v>
      </c>
      <c r="T21" s="118">
        <v>46203</v>
      </c>
      <c r="U21" s="99"/>
      <c r="V21" s="99"/>
      <c r="W21" s="99"/>
      <c r="X21" s="129" t="s">
        <v>1302</v>
      </c>
      <c r="Y21" s="154" t="s">
        <v>1304</v>
      </c>
      <c r="Z21" s="268"/>
      <c r="AA21" s="269"/>
      <c r="AB21" s="269"/>
      <c r="AC21" s="269"/>
      <c r="AD21" s="269"/>
      <c r="AE21" s="269"/>
      <c r="AF21" s="252"/>
      <c r="AG21" s="416" t="s">
        <v>1025</v>
      </c>
      <c r="AH21" s="355"/>
      <c r="AI21" s="400"/>
      <c r="AJ21" s="389" t="s">
        <v>793</v>
      </c>
      <c r="AK21" s="86"/>
      <c r="AL21" s="56"/>
      <c r="AM21" s="56"/>
    </row>
    <row r="22" spans="1:39" s="223" customFormat="1" ht="198" customHeight="1">
      <c r="A22" s="189">
        <v>9</v>
      </c>
      <c r="B22" s="99"/>
      <c r="C22" s="333" t="s">
        <v>6</v>
      </c>
      <c r="D22" s="147"/>
      <c r="E22" s="99"/>
      <c r="F22" s="251"/>
      <c r="G22" s="98" t="s">
        <v>203</v>
      </c>
      <c r="H22" s="253" t="s">
        <v>396</v>
      </c>
      <c r="I22" s="251" t="s">
        <v>368</v>
      </c>
      <c r="J22" s="252">
        <v>12</v>
      </c>
      <c r="K22" s="252" t="s">
        <v>391</v>
      </c>
      <c r="L22" s="433">
        <v>43780</v>
      </c>
      <c r="M22" s="492"/>
      <c r="N22" s="472">
        <v>43780</v>
      </c>
      <c r="O22" s="99" t="s">
        <v>5</v>
      </c>
      <c r="P22" s="189" t="s">
        <v>157</v>
      </c>
      <c r="Q22" s="164"/>
      <c r="R22" s="118">
        <v>45991</v>
      </c>
      <c r="S22" s="118">
        <v>46022</v>
      </c>
      <c r="T22" s="118">
        <v>46112</v>
      </c>
      <c r="U22" s="99"/>
      <c r="V22" s="99"/>
      <c r="W22" s="99"/>
      <c r="X22" s="129" t="s">
        <v>1302</v>
      </c>
      <c r="Y22" s="154" t="s">
        <v>1304</v>
      </c>
      <c r="Z22" s="268"/>
      <c r="AA22" s="269"/>
      <c r="AB22" s="269"/>
      <c r="AC22" s="269"/>
      <c r="AD22" s="269"/>
      <c r="AE22" s="269"/>
      <c r="AF22" s="252"/>
      <c r="AG22" s="278">
        <v>20460</v>
      </c>
      <c r="AH22" s="355"/>
      <c r="AI22" s="400"/>
      <c r="AJ22" s="389"/>
      <c r="AK22" s="86"/>
      <c r="AL22" s="56"/>
      <c r="AM22" s="56"/>
    </row>
    <row r="23" spans="1:39" s="223" customFormat="1" ht="108" hidden="1" customHeight="1">
      <c r="A23" s="189">
        <v>10</v>
      </c>
      <c r="B23" s="99"/>
      <c r="C23" s="335" t="s">
        <v>6</v>
      </c>
      <c r="D23" s="147"/>
      <c r="E23" s="125"/>
      <c r="F23" s="256"/>
      <c r="G23" s="255" t="s">
        <v>367</v>
      </c>
      <c r="H23" s="513" t="s">
        <v>984</v>
      </c>
      <c r="I23" s="256" t="s">
        <v>190</v>
      </c>
      <c r="J23" s="257">
        <v>1</v>
      </c>
      <c r="K23" s="257" t="s">
        <v>392</v>
      </c>
      <c r="L23" s="514">
        <v>48720</v>
      </c>
      <c r="M23" s="486"/>
      <c r="N23" s="473">
        <v>15500</v>
      </c>
      <c r="O23" s="125" t="s">
        <v>5</v>
      </c>
      <c r="P23" s="196" t="s">
        <v>9</v>
      </c>
      <c r="Q23" s="258"/>
      <c r="R23" s="259">
        <v>46081</v>
      </c>
      <c r="S23" s="259">
        <v>46112</v>
      </c>
      <c r="T23" s="259">
        <v>46173</v>
      </c>
      <c r="U23" s="99"/>
      <c r="V23" s="99"/>
      <c r="W23" s="99"/>
      <c r="X23" s="129" t="s">
        <v>1302</v>
      </c>
      <c r="Y23" s="154" t="s">
        <v>1304</v>
      </c>
      <c r="Z23" s="269"/>
      <c r="AA23" s="269"/>
      <c r="AB23" s="269"/>
      <c r="AC23" s="269"/>
      <c r="AD23" s="269"/>
      <c r="AE23" s="269"/>
      <c r="AF23" s="252"/>
      <c r="AG23" s="150">
        <v>15296</v>
      </c>
      <c r="AH23" s="355"/>
      <c r="AI23" s="400"/>
      <c r="AJ23" s="390" t="s">
        <v>794</v>
      </c>
      <c r="AK23" s="260"/>
      <c r="AL23" s="261" t="s">
        <v>795</v>
      </c>
      <c r="AM23" s="261"/>
    </row>
    <row r="24" spans="1:39" s="223" customFormat="1" ht="108" customHeight="1">
      <c r="A24" s="189">
        <v>16</v>
      </c>
      <c r="B24" s="99"/>
      <c r="C24" s="333" t="s">
        <v>6</v>
      </c>
      <c r="D24" s="147"/>
      <c r="E24" s="99"/>
      <c r="F24" s="251"/>
      <c r="G24" s="262" t="s">
        <v>985</v>
      </c>
      <c r="H24" s="251" t="s">
        <v>985</v>
      </c>
      <c r="I24" s="251" t="s">
        <v>986</v>
      </c>
      <c r="J24" s="252">
        <v>1</v>
      </c>
      <c r="K24" s="252" t="s">
        <v>987</v>
      </c>
      <c r="L24" s="434">
        <v>61750</v>
      </c>
      <c r="M24" s="486"/>
      <c r="N24" s="472"/>
      <c r="O24" s="99" t="s">
        <v>5</v>
      </c>
      <c r="P24" s="189" t="s">
        <v>157</v>
      </c>
      <c r="Q24" s="164"/>
      <c r="R24" s="259">
        <v>46081</v>
      </c>
      <c r="S24" s="259">
        <v>46112</v>
      </c>
      <c r="T24" s="259">
        <v>46173</v>
      </c>
      <c r="U24" s="99"/>
      <c r="V24" s="99"/>
      <c r="W24" s="99"/>
      <c r="X24" s="129" t="s">
        <v>1302</v>
      </c>
      <c r="Y24" s="154" t="s">
        <v>1304</v>
      </c>
      <c r="Z24" s="269"/>
      <c r="AA24" s="269"/>
      <c r="AB24" s="269"/>
      <c r="AC24" s="269"/>
      <c r="AD24" s="269"/>
      <c r="AE24" s="269"/>
      <c r="AF24" s="252"/>
      <c r="AG24" s="150">
        <v>13757</v>
      </c>
      <c r="AH24" s="355"/>
      <c r="AI24" s="400"/>
      <c r="AJ24" s="389"/>
      <c r="AK24" s="86"/>
      <c r="AL24" s="56"/>
      <c r="AM24" s="56"/>
    </row>
    <row r="25" spans="1:39" s="223" customFormat="1" ht="143.25" customHeight="1">
      <c r="A25" s="189">
        <v>11</v>
      </c>
      <c r="B25" s="99"/>
      <c r="C25" s="333" t="s">
        <v>6</v>
      </c>
      <c r="D25" s="147"/>
      <c r="E25" s="99"/>
      <c r="F25" s="251"/>
      <c r="G25" s="98" t="s">
        <v>196</v>
      </c>
      <c r="H25" s="253" t="s">
        <v>399</v>
      </c>
      <c r="I25" s="251" t="s">
        <v>197</v>
      </c>
      <c r="J25" s="252">
        <v>10</v>
      </c>
      <c r="K25" s="252" t="s">
        <v>178</v>
      </c>
      <c r="L25" s="431">
        <v>3200</v>
      </c>
      <c r="M25" s="486"/>
      <c r="N25" s="472">
        <v>3200</v>
      </c>
      <c r="O25" s="99" t="s">
        <v>5</v>
      </c>
      <c r="P25" s="189" t="s">
        <v>157</v>
      </c>
      <c r="Q25" s="164"/>
      <c r="R25" s="118">
        <v>46053</v>
      </c>
      <c r="S25" s="118">
        <v>46081</v>
      </c>
      <c r="T25" s="118">
        <v>46112</v>
      </c>
      <c r="U25" s="99"/>
      <c r="V25" s="99"/>
      <c r="W25" s="99"/>
      <c r="X25" s="129" t="s">
        <v>1302</v>
      </c>
      <c r="Y25" s="154" t="s">
        <v>1304</v>
      </c>
      <c r="Z25" s="269"/>
      <c r="AA25" s="269"/>
      <c r="AB25" s="269"/>
      <c r="AC25" s="269"/>
      <c r="AD25" s="269"/>
      <c r="AE25" s="269"/>
      <c r="AF25" s="252"/>
      <c r="AG25" s="416" t="s">
        <v>1026</v>
      </c>
      <c r="AH25" s="355"/>
      <c r="AI25" s="400"/>
      <c r="AJ25" s="389" t="s">
        <v>796</v>
      </c>
      <c r="AK25" s="86"/>
      <c r="AL25" s="56"/>
      <c r="AM25" s="56" t="s">
        <v>797</v>
      </c>
    </row>
    <row r="26" spans="1:39" s="223" customFormat="1" ht="151.9" customHeight="1">
      <c r="A26" s="189">
        <v>17</v>
      </c>
      <c r="B26" s="99"/>
      <c r="C26" s="333" t="s">
        <v>6</v>
      </c>
      <c r="D26" s="147"/>
      <c r="E26" s="99"/>
      <c r="F26" s="263"/>
      <c r="G26" s="262" t="s">
        <v>988</v>
      </c>
      <c r="H26" s="253" t="s">
        <v>989</v>
      </c>
      <c r="I26" s="263" t="s">
        <v>990</v>
      </c>
      <c r="J26" s="252">
        <v>1</v>
      </c>
      <c r="K26" s="252" t="s">
        <v>987</v>
      </c>
      <c r="L26" s="433">
        <v>22730</v>
      </c>
      <c r="M26" s="492"/>
      <c r="N26" s="472"/>
      <c r="O26" s="99" t="s">
        <v>5</v>
      </c>
      <c r="P26" s="189" t="s">
        <v>7</v>
      </c>
      <c r="Q26" s="99"/>
      <c r="R26" s="118">
        <v>46234</v>
      </c>
      <c r="S26" s="118">
        <v>46265</v>
      </c>
      <c r="T26" s="118">
        <v>46295</v>
      </c>
      <c r="U26" s="99"/>
      <c r="V26" s="99"/>
      <c r="W26" s="99"/>
      <c r="X26" s="129" t="s">
        <v>1302</v>
      </c>
      <c r="Y26" s="154" t="s">
        <v>1304</v>
      </c>
      <c r="Z26" s="268"/>
      <c r="AA26" s="252"/>
      <c r="AB26" s="269"/>
      <c r="AC26" s="269"/>
      <c r="AD26" s="269"/>
      <c r="AE26" s="269"/>
      <c r="AF26" s="252"/>
      <c r="AG26" s="416" t="s">
        <v>1025</v>
      </c>
      <c r="AH26" s="355"/>
      <c r="AI26" s="400"/>
      <c r="AJ26" s="389"/>
      <c r="AK26" s="86"/>
      <c r="AL26" s="56"/>
      <c r="AM26" s="56"/>
    </row>
    <row r="27" spans="1:39" s="223" customFormat="1" ht="294" hidden="1" customHeight="1">
      <c r="A27" s="189">
        <v>18</v>
      </c>
      <c r="B27" s="99"/>
      <c r="C27" s="333" t="s">
        <v>6</v>
      </c>
      <c r="D27" s="147"/>
      <c r="E27" s="99"/>
      <c r="F27" s="254"/>
      <c r="G27" s="262" t="s">
        <v>991</v>
      </c>
      <c r="H27" s="254" t="s">
        <v>991</v>
      </c>
      <c r="I27" s="254" t="s">
        <v>992</v>
      </c>
      <c r="J27" s="252">
        <v>1</v>
      </c>
      <c r="K27" s="252" t="s">
        <v>993</v>
      </c>
      <c r="L27" s="433">
        <v>160000</v>
      </c>
      <c r="M27" s="492"/>
      <c r="N27" s="472"/>
      <c r="O27" s="99" t="s">
        <v>5</v>
      </c>
      <c r="P27" s="196" t="s">
        <v>9</v>
      </c>
      <c r="Q27" s="99"/>
      <c r="R27" s="118">
        <v>46081</v>
      </c>
      <c r="S27" s="118">
        <v>46112</v>
      </c>
      <c r="T27" s="118">
        <v>46203</v>
      </c>
      <c r="U27" s="99"/>
      <c r="V27" s="99"/>
      <c r="W27" s="99"/>
      <c r="X27" s="129" t="s">
        <v>1302</v>
      </c>
      <c r="Y27" s="154" t="s">
        <v>1304</v>
      </c>
      <c r="Z27" s="252"/>
      <c r="AA27" s="252"/>
      <c r="AB27" s="269"/>
      <c r="AC27" s="269"/>
      <c r="AD27" s="269"/>
      <c r="AE27" s="269"/>
      <c r="AF27" s="252"/>
      <c r="AG27" s="418">
        <v>10698</v>
      </c>
      <c r="AH27" s="355"/>
      <c r="AI27" s="400"/>
      <c r="AJ27" s="389"/>
      <c r="AK27" s="86"/>
      <c r="AL27" s="56"/>
      <c r="AM27" s="56"/>
    </row>
    <row r="28" spans="1:39" s="223" customFormat="1" ht="209.45" customHeight="1">
      <c r="A28" s="189">
        <v>19</v>
      </c>
      <c r="B28" s="99"/>
      <c r="C28" s="333" t="s">
        <v>6</v>
      </c>
      <c r="D28" s="147"/>
      <c r="E28" s="99"/>
      <c r="F28" s="155"/>
      <c r="G28" s="262" t="s">
        <v>994</v>
      </c>
      <c r="H28" s="155" t="s">
        <v>1292</v>
      </c>
      <c r="I28" s="155" t="s">
        <v>1248</v>
      </c>
      <c r="J28" s="264">
        <v>30</v>
      </c>
      <c r="K28" s="264" t="s">
        <v>995</v>
      </c>
      <c r="L28" s="435">
        <v>57840</v>
      </c>
      <c r="M28" s="493"/>
      <c r="N28" s="472"/>
      <c r="O28" s="99" t="s">
        <v>5</v>
      </c>
      <c r="P28" s="189" t="s">
        <v>157</v>
      </c>
      <c r="Q28" s="99"/>
      <c r="R28" s="118">
        <v>46081</v>
      </c>
      <c r="S28" s="118">
        <v>46112</v>
      </c>
      <c r="T28" s="118">
        <v>46142</v>
      </c>
      <c r="U28" s="99"/>
      <c r="V28" s="99"/>
      <c r="W28" s="99"/>
      <c r="X28" s="129" t="s">
        <v>1302</v>
      </c>
      <c r="Y28" s="154" t="s">
        <v>1304</v>
      </c>
      <c r="Z28" s="252"/>
      <c r="AA28" s="252"/>
      <c r="AB28" s="269"/>
      <c r="AC28" s="269"/>
      <c r="AD28" s="269"/>
      <c r="AE28" s="269"/>
      <c r="AF28" s="252"/>
      <c r="AG28" s="418">
        <v>24376</v>
      </c>
      <c r="AH28" s="355"/>
      <c r="AI28" s="400"/>
      <c r="AJ28" s="389"/>
      <c r="AK28" s="86"/>
      <c r="AL28" s="56"/>
      <c r="AM28" s="56"/>
    </row>
    <row r="29" spans="1:39" s="223" customFormat="1" ht="148.9" customHeight="1">
      <c r="A29" s="189">
        <v>20</v>
      </c>
      <c r="B29" s="99"/>
      <c r="C29" s="333" t="s">
        <v>6</v>
      </c>
      <c r="D29" s="147"/>
      <c r="E29" s="99"/>
      <c r="F29" s="319"/>
      <c r="G29" s="267" t="s">
        <v>1021</v>
      </c>
      <c r="H29" s="319" t="s">
        <v>1022</v>
      </c>
      <c r="I29" s="319" t="s">
        <v>1023</v>
      </c>
      <c r="J29" s="264">
        <v>10</v>
      </c>
      <c r="K29" s="264" t="s">
        <v>423</v>
      </c>
      <c r="L29" s="436">
        <v>16264</v>
      </c>
      <c r="M29" s="487"/>
      <c r="N29" s="472"/>
      <c r="O29" s="99" t="s">
        <v>5</v>
      </c>
      <c r="P29" s="189" t="s">
        <v>157</v>
      </c>
      <c r="Q29" s="99"/>
      <c r="R29" s="118">
        <v>46053</v>
      </c>
      <c r="S29" s="118">
        <v>46081</v>
      </c>
      <c r="T29" s="118">
        <v>46173</v>
      </c>
      <c r="U29" s="99"/>
      <c r="V29" s="99"/>
      <c r="W29" s="99"/>
      <c r="X29" s="129" t="s">
        <v>1302</v>
      </c>
      <c r="Y29" s="154" t="s">
        <v>1304</v>
      </c>
      <c r="Z29" s="273"/>
      <c r="AA29" s="274"/>
      <c r="AB29" s="275"/>
      <c r="AC29" s="275"/>
      <c r="AD29" s="275"/>
      <c r="AE29" s="275"/>
      <c r="AF29" s="252"/>
      <c r="AG29" s="418">
        <v>23574</v>
      </c>
      <c r="AH29" s="355"/>
      <c r="AI29" s="400"/>
      <c r="AJ29" s="389"/>
      <c r="AK29" s="86"/>
      <c r="AL29" s="56"/>
      <c r="AM29" s="56"/>
    </row>
    <row r="30" spans="1:39" s="223" customFormat="1" ht="100.15" customHeight="1">
      <c r="A30" s="189">
        <v>21</v>
      </c>
      <c r="B30" s="99"/>
      <c r="C30" s="333" t="s">
        <v>6</v>
      </c>
      <c r="D30" s="147"/>
      <c r="E30" s="99"/>
      <c r="F30" s="251"/>
      <c r="G30" s="262" t="s">
        <v>996</v>
      </c>
      <c r="H30" s="254" t="s">
        <v>996</v>
      </c>
      <c r="I30" s="251" t="s">
        <v>997</v>
      </c>
      <c r="J30" s="252">
        <v>5</v>
      </c>
      <c r="K30" s="252" t="s">
        <v>995</v>
      </c>
      <c r="L30" s="433">
        <v>9000</v>
      </c>
      <c r="M30" s="492"/>
      <c r="N30" s="472"/>
      <c r="O30" s="99" t="s">
        <v>5</v>
      </c>
      <c r="P30" s="189" t="s">
        <v>157</v>
      </c>
      <c r="Q30" s="99"/>
      <c r="R30" s="118">
        <v>46173</v>
      </c>
      <c r="S30" s="118">
        <v>46203</v>
      </c>
      <c r="T30" s="118">
        <v>46295</v>
      </c>
      <c r="U30" s="99"/>
      <c r="V30" s="99"/>
      <c r="W30" s="99"/>
      <c r="X30" s="129" t="s">
        <v>1302</v>
      </c>
      <c r="Y30" s="154" t="s">
        <v>1304</v>
      </c>
      <c r="Z30" s="252"/>
      <c r="AA30" s="252"/>
      <c r="AB30" s="269"/>
      <c r="AC30" s="269"/>
      <c r="AD30" s="269"/>
      <c r="AE30" s="269"/>
      <c r="AF30" s="252"/>
      <c r="AG30" s="418"/>
      <c r="AH30" s="355"/>
      <c r="AI30" s="400"/>
      <c r="AJ30" s="389"/>
      <c r="AK30" s="86"/>
      <c r="AL30" s="56"/>
      <c r="AM30" s="56"/>
    </row>
    <row r="31" spans="1:39" s="223" customFormat="1" ht="100.15" customHeight="1">
      <c r="A31" s="189">
        <v>22</v>
      </c>
      <c r="B31" s="99"/>
      <c r="C31" s="333" t="s">
        <v>6</v>
      </c>
      <c r="D31" s="147"/>
      <c r="E31" s="99"/>
      <c r="F31" s="251"/>
      <c r="G31" s="262" t="s">
        <v>998</v>
      </c>
      <c r="H31" s="254" t="s">
        <v>999</v>
      </c>
      <c r="I31" s="251" t="s">
        <v>1000</v>
      </c>
      <c r="J31" s="252">
        <v>4</v>
      </c>
      <c r="K31" s="252" t="s">
        <v>987</v>
      </c>
      <c r="L31" s="433">
        <v>1600</v>
      </c>
      <c r="M31" s="492"/>
      <c r="N31" s="472"/>
      <c r="O31" s="99" t="s">
        <v>5</v>
      </c>
      <c r="P31" s="189" t="s">
        <v>157</v>
      </c>
      <c r="Q31" s="99"/>
      <c r="R31" s="118">
        <v>46053</v>
      </c>
      <c r="S31" s="118">
        <v>46081</v>
      </c>
      <c r="T31" s="118">
        <v>46173</v>
      </c>
      <c r="U31" s="99"/>
      <c r="V31" s="99"/>
      <c r="W31" s="99"/>
      <c r="X31" s="129" t="s">
        <v>1302</v>
      </c>
      <c r="Y31" s="154" t="s">
        <v>1304</v>
      </c>
      <c r="Z31" s="252"/>
      <c r="AA31" s="252"/>
      <c r="AB31" s="269"/>
      <c r="AC31" s="269"/>
      <c r="AD31" s="269"/>
      <c r="AE31" s="269"/>
      <c r="AF31" s="252"/>
      <c r="AG31" s="418" t="s">
        <v>1027</v>
      </c>
      <c r="AH31" s="355"/>
      <c r="AI31" s="400"/>
      <c r="AJ31" s="389"/>
      <c r="AK31" s="86"/>
      <c r="AL31" s="56"/>
      <c r="AM31" s="56"/>
    </row>
    <row r="32" spans="1:39" s="223" customFormat="1" ht="127.9" hidden="1" customHeight="1">
      <c r="A32" s="189">
        <v>23</v>
      </c>
      <c r="B32" s="99"/>
      <c r="C32" s="333" t="s">
        <v>6</v>
      </c>
      <c r="D32" s="147"/>
      <c r="E32" s="99"/>
      <c r="F32" s="251"/>
      <c r="G32" s="262" t="s">
        <v>1001</v>
      </c>
      <c r="H32" s="251" t="s">
        <v>1002</v>
      </c>
      <c r="I32" s="251" t="s">
        <v>1003</v>
      </c>
      <c r="J32" s="252">
        <v>4</v>
      </c>
      <c r="K32" s="252" t="s">
        <v>987</v>
      </c>
      <c r="L32" s="437">
        <v>98132</v>
      </c>
      <c r="M32" s="494"/>
      <c r="N32" s="472"/>
      <c r="O32" s="99" t="s">
        <v>5</v>
      </c>
      <c r="P32" s="189" t="s">
        <v>7</v>
      </c>
      <c r="Q32" s="99"/>
      <c r="R32" s="118">
        <v>46142</v>
      </c>
      <c r="S32" s="118">
        <v>46173</v>
      </c>
      <c r="T32" s="118">
        <v>46265</v>
      </c>
      <c r="U32" s="99"/>
      <c r="V32" s="99"/>
      <c r="W32" s="99"/>
      <c r="X32" s="129" t="s">
        <v>1302</v>
      </c>
      <c r="Y32" s="154" t="s">
        <v>1304</v>
      </c>
      <c r="Z32" s="252"/>
      <c r="AA32" s="252"/>
      <c r="AB32" s="269"/>
      <c r="AC32" s="269"/>
      <c r="AD32" s="269"/>
      <c r="AE32" s="269"/>
      <c r="AF32" s="252"/>
      <c r="AG32" s="150">
        <v>15830</v>
      </c>
      <c r="AH32" s="355"/>
      <c r="AI32" s="400"/>
      <c r="AJ32" s="389"/>
      <c r="AK32" s="86"/>
      <c r="AL32" s="56"/>
      <c r="AM32" s="56"/>
    </row>
    <row r="33" spans="1:39" s="223" customFormat="1" ht="100.15" customHeight="1">
      <c r="A33" s="189">
        <v>24</v>
      </c>
      <c r="B33" s="99"/>
      <c r="C33" s="333" t="s">
        <v>6</v>
      </c>
      <c r="D33" s="147"/>
      <c r="E33" s="99"/>
      <c r="F33" s="251"/>
      <c r="G33" s="262" t="s">
        <v>1004</v>
      </c>
      <c r="H33" s="251" t="s">
        <v>1005</v>
      </c>
      <c r="I33" s="251" t="s">
        <v>1006</v>
      </c>
      <c r="J33" s="252">
        <v>1</v>
      </c>
      <c r="K33" s="265" t="s">
        <v>987</v>
      </c>
      <c r="L33" s="438">
        <v>24720</v>
      </c>
      <c r="M33" s="495"/>
      <c r="N33" s="472"/>
      <c r="O33" s="99" t="s">
        <v>5</v>
      </c>
      <c r="P33" s="189" t="s">
        <v>7</v>
      </c>
      <c r="Q33" s="99"/>
      <c r="R33" s="118">
        <v>46053</v>
      </c>
      <c r="S33" s="118">
        <v>46081</v>
      </c>
      <c r="T33" s="118">
        <v>46173</v>
      </c>
      <c r="U33" s="99"/>
      <c r="V33" s="99"/>
      <c r="W33" s="99"/>
      <c r="X33" s="129" t="s">
        <v>1302</v>
      </c>
      <c r="Y33" s="154" t="s">
        <v>1304</v>
      </c>
      <c r="Z33" s="252"/>
      <c r="AA33" s="252"/>
      <c r="AB33" s="269"/>
      <c r="AC33" s="269"/>
      <c r="AD33" s="269"/>
      <c r="AE33" s="269"/>
      <c r="AF33" s="252"/>
      <c r="AG33" s="150">
        <v>15830</v>
      </c>
      <c r="AH33" s="355"/>
      <c r="AI33" s="400"/>
      <c r="AJ33" s="389"/>
      <c r="AK33" s="86"/>
      <c r="AL33" s="56"/>
      <c r="AM33" s="56"/>
    </row>
    <row r="34" spans="1:39" s="223" customFormat="1" ht="112.5" customHeight="1">
      <c r="A34" s="189">
        <v>25</v>
      </c>
      <c r="B34" s="99"/>
      <c r="C34" s="333" t="s">
        <v>6</v>
      </c>
      <c r="D34" s="147"/>
      <c r="E34" s="99"/>
      <c r="F34" s="251"/>
      <c r="G34" s="262" t="s">
        <v>1007</v>
      </c>
      <c r="H34" s="251" t="s">
        <v>1008</v>
      </c>
      <c r="I34" s="251" t="s">
        <v>1009</v>
      </c>
      <c r="J34" s="252">
        <v>2</v>
      </c>
      <c r="K34" s="252" t="s">
        <v>987</v>
      </c>
      <c r="L34" s="437">
        <v>8850</v>
      </c>
      <c r="M34" s="494"/>
      <c r="N34" s="472"/>
      <c r="O34" s="99" t="s">
        <v>5</v>
      </c>
      <c r="P34" s="189" t="s">
        <v>7</v>
      </c>
      <c r="Q34" s="99"/>
      <c r="R34" s="118">
        <v>46203</v>
      </c>
      <c r="S34" s="118">
        <v>46234</v>
      </c>
      <c r="T34" s="118">
        <v>46326</v>
      </c>
      <c r="U34" s="99"/>
      <c r="V34" s="99"/>
      <c r="W34" s="99"/>
      <c r="X34" s="129" t="s">
        <v>1302</v>
      </c>
      <c r="Y34" s="154" t="s">
        <v>1304</v>
      </c>
      <c r="Z34" s="252"/>
      <c r="AA34" s="252"/>
      <c r="AB34" s="269"/>
      <c r="AC34" s="269"/>
      <c r="AD34" s="269"/>
      <c r="AE34" s="269"/>
      <c r="AF34" s="252"/>
      <c r="AG34" s="150">
        <v>929</v>
      </c>
      <c r="AH34" s="355"/>
      <c r="AI34" s="400"/>
      <c r="AJ34" s="389"/>
      <c r="AK34" s="86"/>
      <c r="AL34" s="56"/>
      <c r="AM34" s="56"/>
    </row>
    <row r="35" spans="1:39" s="223" customFormat="1" ht="100.15" customHeight="1">
      <c r="A35" s="189">
        <v>26</v>
      </c>
      <c r="B35" s="99"/>
      <c r="C35" s="333" t="s">
        <v>6</v>
      </c>
      <c r="D35" s="147"/>
      <c r="E35" s="99"/>
      <c r="F35" s="251"/>
      <c r="G35" s="262" t="s">
        <v>1010</v>
      </c>
      <c r="H35" s="251" t="s">
        <v>1011</v>
      </c>
      <c r="I35" s="251" t="s">
        <v>1012</v>
      </c>
      <c r="J35" s="252">
        <v>4</v>
      </c>
      <c r="K35" s="252" t="s">
        <v>987</v>
      </c>
      <c r="L35" s="437">
        <v>4820</v>
      </c>
      <c r="M35" s="494"/>
      <c r="N35" s="472"/>
      <c r="O35" s="99" t="s">
        <v>5</v>
      </c>
      <c r="P35" s="189" t="s">
        <v>157</v>
      </c>
      <c r="Q35" s="99"/>
      <c r="R35" s="118">
        <v>46142</v>
      </c>
      <c r="S35" s="118">
        <v>46173</v>
      </c>
      <c r="T35" s="118">
        <v>46265</v>
      </c>
      <c r="U35" s="99"/>
      <c r="V35" s="99"/>
      <c r="W35" s="99"/>
      <c r="X35" s="129" t="s">
        <v>1302</v>
      </c>
      <c r="Y35" s="154" t="s">
        <v>1304</v>
      </c>
      <c r="Z35" s="252"/>
      <c r="AA35" s="252"/>
      <c r="AB35" s="269"/>
      <c r="AC35" s="269"/>
      <c r="AD35" s="269"/>
      <c r="AE35" s="269"/>
      <c r="AF35" s="252"/>
      <c r="AG35" s="150">
        <v>17361</v>
      </c>
      <c r="AH35" s="355"/>
      <c r="AI35" s="400"/>
      <c r="AJ35" s="389"/>
      <c r="AK35" s="86"/>
      <c r="AL35" s="56"/>
      <c r="AM35" s="56"/>
    </row>
    <row r="36" spans="1:39" s="223" customFormat="1" ht="100.15" customHeight="1">
      <c r="A36" s="189">
        <v>27</v>
      </c>
      <c r="B36" s="99"/>
      <c r="C36" s="333" t="s">
        <v>6</v>
      </c>
      <c r="D36" s="147"/>
      <c r="E36" s="99"/>
      <c r="F36" s="251"/>
      <c r="G36" s="262" t="s">
        <v>1013</v>
      </c>
      <c r="H36" s="251" t="s">
        <v>1014</v>
      </c>
      <c r="I36" s="251" t="s">
        <v>1015</v>
      </c>
      <c r="J36" s="252">
        <v>1</v>
      </c>
      <c r="K36" s="252" t="s">
        <v>987</v>
      </c>
      <c r="L36" s="433">
        <v>24970</v>
      </c>
      <c r="M36" s="492"/>
      <c r="N36" s="472"/>
      <c r="O36" s="99" t="s">
        <v>5</v>
      </c>
      <c r="P36" s="189" t="s">
        <v>7</v>
      </c>
      <c r="Q36" s="99"/>
      <c r="R36" s="118">
        <v>46203</v>
      </c>
      <c r="S36" s="118">
        <v>46234</v>
      </c>
      <c r="T36" s="118">
        <v>46326</v>
      </c>
      <c r="U36" s="99"/>
      <c r="V36" s="99"/>
      <c r="W36" s="99"/>
      <c r="X36" s="129" t="s">
        <v>1302</v>
      </c>
      <c r="Y36" s="154" t="s">
        <v>1304</v>
      </c>
      <c r="Z36" s="252"/>
      <c r="AA36" s="252"/>
      <c r="AB36" s="269"/>
      <c r="AC36" s="269"/>
      <c r="AD36" s="269"/>
      <c r="AE36" s="269"/>
      <c r="AF36" s="252"/>
      <c r="AG36" s="150">
        <v>15830</v>
      </c>
      <c r="AH36" s="355"/>
      <c r="AI36" s="400"/>
      <c r="AJ36" s="389"/>
      <c r="AK36" s="86"/>
      <c r="AL36" s="56"/>
      <c r="AM36" s="56"/>
    </row>
    <row r="37" spans="1:39" s="223" customFormat="1" ht="294.60000000000002" customHeight="1">
      <c r="A37" s="189">
        <v>28</v>
      </c>
      <c r="B37" s="99"/>
      <c r="C37" s="333" t="s">
        <v>6</v>
      </c>
      <c r="D37" s="147"/>
      <c r="E37" s="99"/>
      <c r="F37" s="251"/>
      <c r="G37" s="262" t="s">
        <v>1016</v>
      </c>
      <c r="H37" s="251" t="s">
        <v>1016</v>
      </c>
      <c r="I37" s="251" t="s">
        <v>1017</v>
      </c>
      <c r="J37" s="266">
        <v>1</v>
      </c>
      <c r="K37" s="252" t="s">
        <v>987</v>
      </c>
      <c r="L37" s="438">
        <v>23000</v>
      </c>
      <c r="M37" s="495"/>
      <c r="N37" s="472"/>
      <c r="O37" s="99" t="s">
        <v>5</v>
      </c>
      <c r="P37" s="189" t="s">
        <v>7</v>
      </c>
      <c r="Q37" s="99"/>
      <c r="R37" s="118">
        <v>46112</v>
      </c>
      <c r="S37" s="118">
        <v>46142</v>
      </c>
      <c r="T37" s="118">
        <v>46234</v>
      </c>
      <c r="U37" s="99"/>
      <c r="V37" s="99"/>
      <c r="W37" s="99"/>
      <c r="X37" s="129" t="s">
        <v>1302</v>
      </c>
      <c r="Y37" s="154" t="s">
        <v>1304</v>
      </c>
      <c r="Z37" s="252"/>
      <c r="AA37" s="252"/>
      <c r="AB37" s="269"/>
      <c r="AC37" s="269"/>
      <c r="AD37" s="269"/>
      <c r="AE37" s="269"/>
      <c r="AF37" s="252"/>
      <c r="AG37" s="416" t="s">
        <v>1025</v>
      </c>
      <c r="AH37" s="355"/>
      <c r="AI37" s="400"/>
      <c r="AJ37" s="389"/>
      <c r="AK37" s="86"/>
      <c r="AL37" s="56"/>
      <c r="AM37" s="56"/>
    </row>
    <row r="38" spans="1:39" s="223" customFormat="1" ht="295.14999999999998" customHeight="1">
      <c r="A38" s="196">
        <v>29</v>
      </c>
      <c r="B38" s="125"/>
      <c r="C38" s="335" t="s">
        <v>6</v>
      </c>
      <c r="D38" s="147"/>
      <c r="E38" s="125"/>
      <c r="F38" s="350"/>
      <c r="G38" s="351" t="s">
        <v>1018</v>
      </c>
      <c r="H38" s="352" t="s">
        <v>1018</v>
      </c>
      <c r="I38" s="350" t="s">
        <v>1019</v>
      </c>
      <c r="J38" s="257">
        <v>1</v>
      </c>
      <c r="K38" s="257" t="s">
        <v>1020</v>
      </c>
      <c r="L38" s="439">
        <v>18000</v>
      </c>
      <c r="M38" s="495"/>
      <c r="N38" s="473"/>
      <c r="O38" s="125" t="s">
        <v>5</v>
      </c>
      <c r="P38" s="196" t="s">
        <v>7</v>
      </c>
      <c r="Q38" s="125"/>
      <c r="R38" s="259">
        <v>46173</v>
      </c>
      <c r="S38" s="259">
        <v>46234</v>
      </c>
      <c r="T38" s="259">
        <v>46326</v>
      </c>
      <c r="U38" s="125"/>
      <c r="V38" s="125"/>
      <c r="W38" s="125"/>
      <c r="X38" s="353" t="s">
        <v>1302</v>
      </c>
      <c r="Y38" s="289" t="s">
        <v>1304</v>
      </c>
      <c r="Z38" s="257"/>
      <c r="AA38" s="257"/>
      <c r="AB38" s="354"/>
      <c r="AC38" s="354"/>
      <c r="AD38" s="354"/>
      <c r="AE38" s="354"/>
      <c r="AF38" s="257"/>
      <c r="AG38" s="425">
        <v>15830</v>
      </c>
      <c r="AH38" s="356"/>
      <c r="AI38" s="400"/>
      <c r="AJ38" s="390"/>
      <c r="AK38" s="260"/>
      <c r="AL38" s="261"/>
      <c r="AM38" s="261"/>
    </row>
    <row r="39" spans="1:39" s="223" customFormat="1" ht="222" hidden="1" customHeight="1">
      <c r="A39" s="189">
        <v>1</v>
      </c>
      <c r="B39" s="99"/>
      <c r="C39" s="333" t="s">
        <v>155</v>
      </c>
      <c r="D39" s="147"/>
      <c r="E39" s="99"/>
      <c r="F39" s="97"/>
      <c r="G39" s="98" t="s">
        <v>206</v>
      </c>
      <c r="H39" s="96" t="s">
        <v>769</v>
      </c>
      <c r="I39" s="97" t="s">
        <v>207</v>
      </c>
      <c r="J39" s="99">
        <v>1</v>
      </c>
      <c r="K39" s="99" t="s">
        <v>185</v>
      </c>
      <c r="L39" s="440">
        <v>204552.38</v>
      </c>
      <c r="M39" s="496"/>
      <c r="N39" s="472">
        <v>204553</v>
      </c>
      <c r="O39" s="99" t="s">
        <v>16</v>
      </c>
      <c r="P39" s="190" t="s">
        <v>9</v>
      </c>
      <c r="Q39" s="99"/>
      <c r="R39" s="118">
        <v>45900</v>
      </c>
      <c r="S39" s="118">
        <v>45930</v>
      </c>
      <c r="T39" s="118">
        <v>46081</v>
      </c>
      <c r="U39" s="99"/>
      <c r="V39" s="99"/>
      <c r="W39" s="99"/>
      <c r="X39" s="129" t="s">
        <v>1302</v>
      </c>
      <c r="Y39" s="99" t="s">
        <v>1305</v>
      </c>
      <c r="Z39" s="55"/>
      <c r="AA39" s="55"/>
      <c r="AB39" s="59"/>
      <c r="AC39" s="59"/>
      <c r="AD39" s="59">
        <v>46054</v>
      </c>
      <c r="AE39" s="59">
        <v>46419</v>
      </c>
      <c r="AF39" s="55"/>
      <c r="AG39" s="99">
        <v>449371</v>
      </c>
      <c r="AH39" s="357" t="s">
        <v>770</v>
      </c>
      <c r="AI39" s="97"/>
      <c r="AJ39" s="389"/>
      <c r="AK39" s="86"/>
      <c r="AL39" s="56" t="s">
        <v>798</v>
      </c>
      <c r="AM39" s="56"/>
    </row>
    <row r="40" spans="1:39" ht="352.5" customHeight="1">
      <c r="A40" s="326">
        <v>2</v>
      </c>
      <c r="B40" s="99"/>
      <c r="C40" s="334" t="s">
        <v>155</v>
      </c>
      <c r="D40" s="147"/>
      <c r="E40" s="55"/>
      <c r="F40" s="97"/>
      <c r="G40" s="98" t="s">
        <v>945</v>
      </c>
      <c r="H40" s="130" t="s">
        <v>771</v>
      </c>
      <c r="I40" s="97" t="s">
        <v>772</v>
      </c>
      <c r="J40" s="129">
        <v>5</v>
      </c>
      <c r="K40" s="129" t="s">
        <v>451</v>
      </c>
      <c r="L40" s="441">
        <v>50000</v>
      </c>
      <c r="M40" s="497"/>
      <c r="N40" s="472">
        <v>50000</v>
      </c>
      <c r="O40" s="55" t="s">
        <v>5</v>
      </c>
      <c r="P40" s="190" t="s">
        <v>7</v>
      </c>
      <c r="Q40" s="99"/>
      <c r="R40" s="118">
        <v>46053</v>
      </c>
      <c r="S40" s="118">
        <v>46081</v>
      </c>
      <c r="T40" s="118">
        <v>46173</v>
      </c>
      <c r="U40" s="99"/>
      <c r="V40" s="99"/>
      <c r="W40" s="99"/>
      <c r="X40" s="129" t="s">
        <v>773</v>
      </c>
      <c r="Y40" s="129" t="s">
        <v>1304</v>
      </c>
      <c r="Z40" s="55"/>
      <c r="AA40" s="55"/>
      <c r="AB40" s="59"/>
      <c r="AC40" s="59"/>
      <c r="AD40" s="59">
        <v>46143</v>
      </c>
      <c r="AE40" s="59">
        <v>46173</v>
      </c>
      <c r="AF40" s="55"/>
      <c r="AG40" s="99">
        <v>20656</v>
      </c>
      <c r="AH40" s="358" t="s">
        <v>777</v>
      </c>
      <c r="AI40" s="401"/>
      <c r="AJ40" s="389"/>
      <c r="AK40" s="86"/>
      <c r="AL40" s="106" t="s">
        <v>799</v>
      </c>
      <c r="AM40" s="106"/>
    </row>
    <row r="41" spans="1:39" ht="165" customHeight="1">
      <c r="A41" s="326">
        <v>3</v>
      </c>
      <c r="B41" s="99"/>
      <c r="C41" s="334" t="s">
        <v>155</v>
      </c>
      <c r="D41" s="147"/>
      <c r="E41" s="55"/>
      <c r="F41" s="97"/>
      <c r="G41" s="98" t="s">
        <v>211</v>
      </c>
      <c r="H41" s="130" t="s">
        <v>774</v>
      </c>
      <c r="I41" s="97" t="s">
        <v>452</v>
      </c>
      <c r="J41" s="94">
        <v>5</v>
      </c>
      <c r="K41" s="99" t="s">
        <v>451</v>
      </c>
      <c r="L41" s="442">
        <v>50000</v>
      </c>
      <c r="M41" s="128"/>
      <c r="N41" s="472">
        <v>50000</v>
      </c>
      <c r="O41" s="55" t="s">
        <v>5</v>
      </c>
      <c r="P41" s="190" t="s">
        <v>7</v>
      </c>
      <c r="Q41" s="99"/>
      <c r="R41" s="118">
        <v>45991</v>
      </c>
      <c r="S41" s="118">
        <v>46022</v>
      </c>
      <c r="T41" s="118">
        <v>46112</v>
      </c>
      <c r="U41" s="99"/>
      <c r="V41" s="99"/>
      <c r="W41" s="99"/>
      <c r="X41" s="131" t="s">
        <v>775</v>
      </c>
      <c r="Y41" s="132" t="s">
        <v>1304</v>
      </c>
      <c r="Z41" s="132"/>
      <c r="AA41" s="55"/>
      <c r="AB41" s="59"/>
      <c r="AC41" s="59"/>
      <c r="AD41" s="59">
        <v>46082</v>
      </c>
      <c r="AE41" s="59">
        <v>46112</v>
      </c>
      <c r="AF41" s="55"/>
      <c r="AG41" s="129">
        <v>20656</v>
      </c>
      <c r="AH41" s="359" t="s">
        <v>777</v>
      </c>
      <c r="AI41" s="402"/>
      <c r="AJ41" s="389"/>
      <c r="AK41" s="86"/>
      <c r="AL41" s="106" t="s">
        <v>800</v>
      </c>
      <c r="AM41" s="56"/>
    </row>
    <row r="42" spans="1:39" ht="159" customHeight="1">
      <c r="A42" s="326">
        <v>4</v>
      </c>
      <c r="B42" s="99"/>
      <c r="C42" s="334" t="s">
        <v>155</v>
      </c>
      <c r="D42" s="147"/>
      <c r="E42" s="55"/>
      <c r="F42" s="97"/>
      <c r="G42" s="98" t="s">
        <v>209</v>
      </c>
      <c r="H42" s="130" t="s">
        <v>778</v>
      </c>
      <c r="I42" s="97" t="s">
        <v>210</v>
      </c>
      <c r="J42" s="94">
        <v>5</v>
      </c>
      <c r="K42" s="99" t="s">
        <v>451</v>
      </c>
      <c r="L42" s="442">
        <v>50000</v>
      </c>
      <c r="M42" s="128"/>
      <c r="N42" s="472">
        <v>50000</v>
      </c>
      <c r="O42" s="55" t="s">
        <v>5</v>
      </c>
      <c r="P42" s="190" t="s">
        <v>7</v>
      </c>
      <c r="Q42" s="99"/>
      <c r="R42" s="118">
        <v>46173</v>
      </c>
      <c r="S42" s="118">
        <v>46234</v>
      </c>
      <c r="T42" s="118">
        <v>46326</v>
      </c>
      <c r="U42" s="99"/>
      <c r="V42" s="55"/>
      <c r="W42" s="55"/>
      <c r="X42" s="131" t="s">
        <v>776</v>
      </c>
      <c r="Y42" s="132" t="s">
        <v>1304</v>
      </c>
      <c r="Z42" s="55"/>
      <c r="AA42" s="55"/>
      <c r="AB42" s="59"/>
      <c r="AC42" s="59"/>
      <c r="AD42" s="59">
        <v>46296</v>
      </c>
      <c r="AE42" s="59">
        <v>46326</v>
      </c>
      <c r="AF42" s="55"/>
      <c r="AG42" s="99">
        <v>20656</v>
      </c>
      <c r="AH42" s="359" t="s">
        <v>777</v>
      </c>
      <c r="AI42" s="402"/>
      <c r="AJ42" s="389"/>
      <c r="AK42" s="86"/>
      <c r="AL42" s="106" t="s">
        <v>801</v>
      </c>
      <c r="AM42" s="56"/>
    </row>
    <row r="43" spans="1:39" s="223" customFormat="1" ht="129" hidden="1" customHeight="1">
      <c r="A43" s="189">
        <v>5</v>
      </c>
      <c r="B43" s="99"/>
      <c r="C43" s="333" t="s">
        <v>155</v>
      </c>
      <c r="D43" s="147" t="s">
        <v>1336</v>
      </c>
      <c r="E43" s="99"/>
      <c r="F43" s="97" t="s">
        <v>1335</v>
      </c>
      <c r="G43" s="98" t="s">
        <v>971</v>
      </c>
      <c r="H43" s="96" t="s">
        <v>1390</v>
      </c>
      <c r="I43" s="97" t="s">
        <v>453</v>
      </c>
      <c r="J43" s="99">
        <v>1</v>
      </c>
      <c r="K43" s="99" t="s">
        <v>185</v>
      </c>
      <c r="L43" s="442">
        <f>100000+10000+5840</f>
        <v>115840</v>
      </c>
      <c r="M43" s="128"/>
      <c r="N43" s="472">
        <v>100000</v>
      </c>
      <c r="O43" s="99" t="s">
        <v>5</v>
      </c>
      <c r="P43" s="190" t="s">
        <v>9</v>
      </c>
      <c r="Q43" s="99"/>
      <c r="R43" s="118">
        <v>45991</v>
      </c>
      <c r="S43" s="118">
        <v>45991</v>
      </c>
      <c r="T43" s="118">
        <v>46173</v>
      </c>
      <c r="U43" s="99"/>
      <c r="V43" s="55"/>
      <c r="W43" s="55"/>
      <c r="X43" s="129" t="s">
        <v>1302</v>
      </c>
      <c r="Y43" s="99" t="s">
        <v>1303</v>
      </c>
      <c r="Z43" s="55"/>
      <c r="AA43" s="55"/>
      <c r="AB43" s="59"/>
      <c r="AC43" s="59"/>
      <c r="AD43" s="59">
        <v>46149</v>
      </c>
      <c r="AE43" s="59">
        <v>46514</v>
      </c>
      <c r="AF43" s="55"/>
      <c r="AG43" s="99">
        <v>458239</v>
      </c>
      <c r="AH43" s="360"/>
      <c r="AI43" s="403"/>
      <c r="AJ43" s="389"/>
      <c r="AK43" s="86"/>
      <c r="AL43" s="106" t="s">
        <v>802</v>
      </c>
      <c r="AM43" s="106"/>
    </row>
    <row r="44" spans="1:39" s="223" customFormat="1" ht="194.45" customHeight="1">
      <c r="A44" s="189">
        <v>1</v>
      </c>
      <c r="B44" s="99"/>
      <c r="C44" s="333" t="s">
        <v>154</v>
      </c>
      <c r="D44" s="147"/>
      <c r="E44" s="99"/>
      <c r="F44" s="107"/>
      <c r="G44" s="101" t="s">
        <v>454</v>
      </c>
      <c r="H44" s="108" t="s">
        <v>779</v>
      </c>
      <c r="I44" s="107" t="s">
        <v>455</v>
      </c>
      <c r="J44" s="100">
        <v>60</v>
      </c>
      <c r="K44" s="100" t="s">
        <v>456</v>
      </c>
      <c r="L44" s="443">
        <v>14125</v>
      </c>
      <c r="M44" s="133"/>
      <c r="N44" s="474">
        <v>14125</v>
      </c>
      <c r="O44" s="99" t="s">
        <v>11</v>
      </c>
      <c r="P44" s="191" t="s">
        <v>157</v>
      </c>
      <c r="Q44" s="99"/>
      <c r="R44" s="118">
        <v>46112</v>
      </c>
      <c r="S44" s="118">
        <v>46112</v>
      </c>
      <c r="T44" s="118">
        <v>46203</v>
      </c>
      <c r="U44" s="99"/>
      <c r="V44" s="55"/>
      <c r="W44" s="55"/>
      <c r="X44" s="99" t="s">
        <v>457</v>
      </c>
      <c r="Y44" s="99" t="s">
        <v>1303</v>
      </c>
      <c r="Z44" s="179"/>
      <c r="AA44" s="209"/>
      <c r="AB44" s="178"/>
      <c r="AC44" s="178"/>
      <c r="AD44" s="240">
        <v>46215</v>
      </c>
      <c r="AE44" s="240">
        <v>46580</v>
      </c>
      <c r="AF44" s="179"/>
      <c r="AG44" s="152">
        <v>27219</v>
      </c>
      <c r="AH44" s="360"/>
      <c r="AI44" s="403"/>
      <c r="AJ44" s="389"/>
      <c r="AK44" s="86"/>
      <c r="AL44" s="106"/>
      <c r="AM44" s="106"/>
    </row>
    <row r="45" spans="1:39" s="223" customFormat="1" ht="264.75" hidden="1" customHeight="1">
      <c r="A45" s="189">
        <v>1</v>
      </c>
      <c r="B45" s="99"/>
      <c r="C45" s="333" t="s">
        <v>165</v>
      </c>
      <c r="D45" s="147"/>
      <c r="E45" s="99"/>
      <c r="F45" s="97"/>
      <c r="G45" s="98" t="s">
        <v>212</v>
      </c>
      <c r="H45" s="96" t="s">
        <v>458</v>
      </c>
      <c r="I45" s="97" t="s">
        <v>459</v>
      </c>
      <c r="J45" s="99">
        <v>1</v>
      </c>
      <c r="K45" s="99" t="s">
        <v>460</v>
      </c>
      <c r="L45" s="444">
        <v>178513</v>
      </c>
      <c r="M45" s="321"/>
      <c r="N45" s="474">
        <v>165535</v>
      </c>
      <c r="O45" s="99" t="s">
        <v>5</v>
      </c>
      <c r="P45" s="190" t="s">
        <v>9</v>
      </c>
      <c r="Q45" s="99"/>
      <c r="R45" s="118">
        <v>46053</v>
      </c>
      <c r="S45" s="118">
        <v>46081</v>
      </c>
      <c r="T45" s="118">
        <v>46265</v>
      </c>
      <c r="U45" s="99"/>
      <c r="V45" s="99"/>
      <c r="W45" s="99"/>
      <c r="X45" s="129" t="s">
        <v>1302</v>
      </c>
      <c r="Y45" s="99" t="s">
        <v>1304</v>
      </c>
      <c r="Z45" s="55"/>
      <c r="AA45" s="55"/>
      <c r="AB45" s="59"/>
      <c r="AC45" s="59"/>
      <c r="AD45" s="59">
        <v>46234</v>
      </c>
      <c r="AE45" s="59">
        <v>46387</v>
      </c>
      <c r="AF45" s="55"/>
      <c r="AG45" s="99">
        <v>18449</v>
      </c>
      <c r="AH45" s="203" t="s">
        <v>780</v>
      </c>
      <c r="AI45" s="46"/>
      <c r="AJ45" s="389"/>
      <c r="AK45" s="86"/>
      <c r="AL45" s="56"/>
      <c r="AM45" s="56" t="s">
        <v>803</v>
      </c>
    </row>
    <row r="46" spans="1:39" s="223" customFormat="1" ht="132.6" hidden="1" customHeight="1">
      <c r="A46" s="189">
        <v>2</v>
      </c>
      <c r="B46" s="99"/>
      <c r="C46" s="333" t="s">
        <v>165</v>
      </c>
      <c r="D46" s="147"/>
      <c r="E46" s="99"/>
      <c r="F46" s="97"/>
      <c r="G46" s="98" t="s">
        <v>213</v>
      </c>
      <c r="H46" s="96" t="s">
        <v>370</v>
      </c>
      <c r="I46" s="97" t="s">
        <v>371</v>
      </c>
      <c r="J46" s="99">
        <v>1</v>
      </c>
      <c r="K46" s="99" t="s">
        <v>461</v>
      </c>
      <c r="L46" s="445">
        <v>11037</v>
      </c>
      <c r="M46" s="496"/>
      <c r="N46" s="474">
        <v>11037</v>
      </c>
      <c r="O46" s="55" t="s">
        <v>5</v>
      </c>
      <c r="P46" s="190" t="s">
        <v>9</v>
      </c>
      <c r="Q46" s="99"/>
      <c r="R46" s="118">
        <v>46053</v>
      </c>
      <c r="S46" s="118">
        <v>46081</v>
      </c>
      <c r="T46" s="118">
        <v>46356</v>
      </c>
      <c r="U46" s="99"/>
      <c r="V46" s="99"/>
      <c r="W46" s="99"/>
      <c r="X46" s="129" t="s">
        <v>1302</v>
      </c>
      <c r="Y46" s="99" t="s">
        <v>1303</v>
      </c>
      <c r="Z46" s="55"/>
      <c r="AA46" s="55"/>
      <c r="AB46" s="59"/>
      <c r="AC46" s="59"/>
      <c r="AD46" s="59">
        <v>46326</v>
      </c>
      <c r="AE46" s="59">
        <v>46387</v>
      </c>
      <c r="AF46" s="55"/>
      <c r="AG46" s="99">
        <v>12610</v>
      </c>
      <c r="AH46" s="360"/>
      <c r="AI46" s="403"/>
      <c r="AJ46" s="389"/>
      <c r="AK46" s="86"/>
      <c r="AL46" s="106"/>
      <c r="AM46" s="106"/>
    </row>
    <row r="47" spans="1:39" ht="135" hidden="1" customHeight="1">
      <c r="A47" s="326">
        <v>1</v>
      </c>
      <c r="B47" s="99"/>
      <c r="C47" s="334" t="s">
        <v>163</v>
      </c>
      <c r="D47" s="147"/>
      <c r="E47" s="55"/>
      <c r="F47" s="46"/>
      <c r="G47" s="98" t="s">
        <v>214</v>
      </c>
      <c r="H47" s="56" t="s">
        <v>783</v>
      </c>
      <c r="I47" s="46" t="s">
        <v>215</v>
      </c>
      <c r="J47" s="99">
        <v>579.70000000000005</v>
      </c>
      <c r="K47" s="99" t="s">
        <v>781</v>
      </c>
      <c r="L47" s="446">
        <v>47567</v>
      </c>
      <c r="M47" s="321"/>
      <c r="N47" s="474">
        <v>47567</v>
      </c>
      <c r="O47" s="55" t="s">
        <v>5</v>
      </c>
      <c r="P47" s="190" t="s">
        <v>9</v>
      </c>
      <c r="Q47" s="99"/>
      <c r="R47" s="118">
        <v>46203</v>
      </c>
      <c r="S47" s="118">
        <v>46265</v>
      </c>
      <c r="T47" s="118">
        <v>46387</v>
      </c>
      <c r="U47" s="99"/>
      <c r="V47" s="99"/>
      <c r="W47" s="99"/>
      <c r="X47" s="99" t="s">
        <v>217</v>
      </c>
      <c r="Y47" s="55" t="s">
        <v>1303</v>
      </c>
      <c r="Z47" s="57"/>
      <c r="AA47" s="58"/>
      <c r="AB47" s="59"/>
      <c r="AC47" s="59"/>
      <c r="AD47" s="59">
        <v>46387</v>
      </c>
      <c r="AE47" s="59">
        <v>46752</v>
      </c>
      <c r="AF47" s="55"/>
      <c r="AG47" s="99">
        <v>16730</v>
      </c>
      <c r="AH47" s="361" t="s">
        <v>782</v>
      </c>
      <c r="AI47" s="404"/>
      <c r="AJ47" s="389" t="s">
        <v>804</v>
      </c>
      <c r="AK47" s="86"/>
      <c r="AL47" s="109"/>
      <c r="AM47" s="106" t="s">
        <v>857</v>
      </c>
    </row>
    <row r="48" spans="1:39" s="223" customFormat="1" ht="210" hidden="1" customHeight="1">
      <c r="A48" s="189">
        <v>1</v>
      </c>
      <c r="B48" s="99"/>
      <c r="C48" s="333" t="s">
        <v>976</v>
      </c>
      <c r="D48" s="147"/>
      <c r="E48" s="99"/>
      <c r="F48" s="96"/>
      <c r="G48" s="98" t="s">
        <v>216</v>
      </c>
      <c r="H48" s="96" t="s">
        <v>462</v>
      </c>
      <c r="I48" s="96" t="s">
        <v>1387</v>
      </c>
      <c r="J48" s="99">
        <v>1</v>
      </c>
      <c r="K48" s="99" t="s">
        <v>185</v>
      </c>
      <c r="L48" s="440">
        <v>151000</v>
      </c>
      <c r="M48" s="496"/>
      <c r="N48" s="474">
        <v>100000</v>
      </c>
      <c r="O48" s="99" t="s">
        <v>11</v>
      </c>
      <c r="P48" s="190" t="s">
        <v>70</v>
      </c>
      <c r="Q48" s="99"/>
      <c r="R48" s="118">
        <v>46142</v>
      </c>
      <c r="S48" s="118">
        <v>46173</v>
      </c>
      <c r="T48" s="118">
        <v>46265</v>
      </c>
      <c r="U48" s="99"/>
      <c r="V48" s="99"/>
      <c r="W48" s="99"/>
      <c r="X48" s="99" t="s">
        <v>217</v>
      </c>
      <c r="Y48" s="99" t="s">
        <v>1304</v>
      </c>
      <c r="Z48" s="55" t="s">
        <v>1036</v>
      </c>
      <c r="AA48" s="55"/>
      <c r="AB48" s="59"/>
      <c r="AC48" s="59"/>
      <c r="AD48" s="59"/>
      <c r="AE48" s="59"/>
      <c r="AF48" s="55"/>
      <c r="AG48" s="99">
        <v>27928</v>
      </c>
      <c r="AH48" s="357" t="s">
        <v>1388</v>
      </c>
      <c r="AI48" s="97"/>
      <c r="AJ48" s="389"/>
      <c r="AK48" s="148"/>
      <c r="AL48" s="96"/>
      <c r="AM48" s="96"/>
    </row>
    <row r="49" spans="1:39" s="223" customFormat="1" ht="183" customHeight="1">
      <c r="A49" s="189">
        <v>2</v>
      </c>
      <c r="B49" s="99"/>
      <c r="C49" s="333" t="s">
        <v>976</v>
      </c>
      <c r="D49" s="147"/>
      <c r="E49" s="99"/>
      <c r="F49" s="96"/>
      <c r="G49" s="98"/>
      <c r="H49" s="96" t="s">
        <v>859</v>
      </c>
      <c r="I49" s="96" t="s">
        <v>1037</v>
      </c>
      <c r="J49" s="99">
        <v>4</v>
      </c>
      <c r="K49" s="99" t="s">
        <v>465</v>
      </c>
      <c r="L49" s="440">
        <v>40000</v>
      </c>
      <c r="M49" s="496"/>
      <c r="N49" s="474"/>
      <c r="O49" s="99" t="s">
        <v>16</v>
      </c>
      <c r="P49" s="190" t="s">
        <v>7</v>
      </c>
      <c r="Q49" s="164"/>
      <c r="R49" s="118">
        <v>46173</v>
      </c>
      <c r="S49" s="118">
        <v>46265</v>
      </c>
      <c r="T49" s="118">
        <v>46387</v>
      </c>
      <c r="U49" s="99"/>
      <c r="V49" s="99"/>
      <c r="W49" s="99"/>
      <c r="X49" s="99" t="s">
        <v>217</v>
      </c>
      <c r="Y49" s="99" t="s">
        <v>1304</v>
      </c>
      <c r="Z49" s="57"/>
      <c r="AA49" s="58"/>
      <c r="AB49" s="59"/>
      <c r="AC49" s="59"/>
      <c r="AD49" s="59"/>
      <c r="AE49" s="59"/>
      <c r="AF49" s="55"/>
      <c r="AG49" s="99">
        <v>20656</v>
      </c>
      <c r="AH49" s="357" t="s">
        <v>1038</v>
      </c>
      <c r="AI49" s="97"/>
      <c r="AJ49" s="389"/>
      <c r="AK49" s="148"/>
      <c r="AL49" s="96"/>
      <c r="AM49" s="96" t="s">
        <v>858</v>
      </c>
    </row>
    <row r="50" spans="1:39" s="223" customFormat="1" ht="305.45" hidden="1" customHeight="1">
      <c r="A50" s="189">
        <v>3</v>
      </c>
      <c r="B50" s="99"/>
      <c r="C50" s="333" t="s">
        <v>976</v>
      </c>
      <c r="D50" s="147" t="s">
        <v>1349</v>
      </c>
      <c r="E50" s="99"/>
      <c r="F50" s="97" t="s">
        <v>1350</v>
      </c>
      <c r="G50" s="98"/>
      <c r="H50" s="96" t="s">
        <v>1391</v>
      </c>
      <c r="I50" s="97" t="s">
        <v>1345</v>
      </c>
      <c r="J50" s="99">
        <v>1</v>
      </c>
      <c r="K50" s="99" t="s">
        <v>185</v>
      </c>
      <c r="L50" s="440">
        <f>150000+36000</f>
        <v>186000</v>
      </c>
      <c r="M50" s="496"/>
      <c r="N50" s="474"/>
      <c r="O50" s="99" t="s">
        <v>11</v>
      </c>
      <c r="P50" s="190" t="s">
        <v>9</v>
      </c>
      <c r="Q50" s="99" t="s">
        <v>18</v>
      </c>
      <c r="R50" s="118">
        <v>46081</v>
      </c>
      <c r="S50" s="118">
        <v>46142</v>
      </c>
      <c r="T50" s="118">
        <v>46326</v>
      </c>
      <c r="U50" s="99"/>
      <c r="V50" s="99"/>
      <c r="W50" s="99"/>
      <c r="X50" s="99" t="s">
        <v>1346</v>
      </c>
      <c r="Y50" s="99" t="s">
        <v>1347</v>
      </c>
      <c r="Z50" s="57"/>
      <c r="AA50" s="58"/>
      <c r="AB50" s="59"/>
      <c r="AC50" s="59"/>
      <c r="AD50" s="59"/>
      <c r="AE50" s="59"/>
      <c r="AF50" s="55"/>
      <c r="AG50" s="99" t="s">
        <v>1348</v>
      </c>
      <c r="AH50" s="357" t="s">
        <v>1039</v>
      </c>
      <c r="AI50" s="97"/>
      <c r="AJ50" s="389"/>
      <c r="AK50" s="148"/>
      <c r="AL50" s="96"/>
      <c r="AM50" s="96"/>
    </row>
    <row r="51" spans="1:39" s="223" customFormat="1" ht="160.5" customHeight="1">
      <c r="A51" s="189">
        <v>1</v>
      </c>
      <c r="B51" s="99"/>
      <c r="C51" s="333" t="s">
        <v>12</v>
      </c>
      <c r="D51" s="147"/>
      <c r="E51" s="99"/>
      <c r="F51" s="97"/>
      <c r="G51" s="98" t="s">
        <v>218</v>
      </c>
      <c r="H51" s="96" t="s">
        <v>372</v>
      </c>
      <c r="I51" s="97" t="s">
        <v>373</v>
      </c>
      <c r="J51" s="99">
        <v>1</v>
      </c>
      <c r="K51" s="99" t="s">
        <v>400</v>
      </c>
      <c r="L51" s="443">
        <v>22000</v>
      </c>
      <c r="M51" s="133"/>
      <c r="N51" s="474">
        <v>22000</v>
      </c>
      <c r="O51" s="99" t="s">
        <v>5</v>
      </c>
      <c r="P51" s="189" t="s">
        <v>7</v>
      </c>
      <c r="Q51" s="164"/>
      <c r="R51" s="118">
        <v>46265</v>
      </c>
      <c r="S51" s="118">
        <v>46295</v>
      </c>
      <c r="T51" s="118">
        <v>46356</v>
      </c>
      <c r="U51" s="99"/>
      <c r="V51" s="99"/>
      <c r="W51" s="99"/>
      <c r="X51" s="99" t="s">
        <v>401</v>
      </c>
      <c r="Y51" s="55" t="s">
        <v>1303</v>
      </c>
      <c r="Z51" s="171"/>
      <c r="AA51" s="172"/>
      <c r="AB51" s="180"/>
      <c r="AC51" s="180"/>
      <c r="AD51" s="180"/>
      <c r="AE51" s="180"/>
      <c r="AF51" s="180"/>
      <c r="AG51" s="99">
        <v>21075</v>
      </c>
      <c r="AH51" s="357"/>
      <c r="AI51" s="97"/>
      <c r="AJ51" s="389"/>
      <c r="AK51" s="86"/>
      <c r="AL51" s="56"/>
      <c r="AM51" s="56"/>
    </row>
    <row r="52" spans="1:39" s="223" customFormat="1" ht="208.15" customHeight="1">
      <c r="A52" s="189">
        <v>3</v>
      </c>
      <c r="B52" s="99"/>
      <c r="C52" s="333" t="s">
        <v>13</v>
      </c>
      <c r="D52" s="147"/>
      <c r="E52" s="99"/>
      <c r="F52" s="97"/>
      <c r="G52" s="98"/>
      <c r="H52" s="96" t="s">
        <v>1041</v>
      </c>
      <c r="I52" s="97" t="s">
        <v>1044</v>
      </c>
      <c r="J52" s="99">
        <v>1</v>
      </c>
      <c r="K52" s="99" t="s">
        <v>185</v>
      </c>
      <c r="L52" s="440">
        <v>10000</v>
      </c>
      <c r="M52" s="496"/>
      <c r="N52" s="472"/>
      <c r="O52" s="99" t="s">
        <v>11</v>
      </c>
      <c r="P52" s="189" t="s">
        <v>156</v>
      </c>
      <c r="Q52" s="99"/>
      <c r="R52" s="118">
        <v>46053</v>
      </c>
      <c r="S52" s="118">
        <v>46112</v>
      </c>
      <c r="T52" s="118">
        <v>46234</v>
      </c>
      <c r="U52" s="99"/>
      <c r="V52" s="55"/>
      <c r="W52" s="55"/>
      <c r="X52" s="99" t="s">
        <v>219</v>
      </c>
      <c r="Y52" s="55" t="s">
        <v>1303</v>
      </c>
      <c r="Z52" s="171"/>
      <c r="AA52" s="55"/>
      <c r="AB52" s="59"/>
      <c r="AC52" s="59"/>
      <c r="AD52" s="59"/>
      <c r="AE52" s="59"/>
      <c r="AF52" s="55"/>
      <c r="AG52" s="99">
        <v>15601</v>
      </c>
      <c r="AH52" s="362" t="s">
        <v>1048</v>
      </c>
      <c r="AI52" s="405"/>
      <c r="AJ52" s="389"/>
      <c r="AK52" s="86"/>
      <c r="AL52" s="106"/>
      <c r="AM52" s="106"/>
    </row>
    <row r="53" spans="1:39" s="223" customFormat="1" ht="208.15" customHeight="1">
      <c r="A53" s="189">
        <v>4</v>
      </c>
      <c r="B53" s="99"/>
      <c r="C53" s="333" t="s">
        <v>13</v>
      </c>
      <c r="D53" s="147"/>
      <c r="E53" s="99"/>
      <c r="F53" s="97"/>
      <c r="G53" s="98"/>
      <c r="H53" s="96" t="s">
        <v>1042</v>
      </c>
      <c r="I53" s="97" t="s">
        <v>1045</v>
      </c>
      <c r="J53" s="99">
        <v>1</v>
      </c>
      <c r="K53" s="99" t="s">
        <v>185</v>
      </c>
      <c r="L53" s="440">
        <v>21900</v>
      </c>
      <c r="M53" s="496"/>
      <c r="N53" s="472"/>
      <c r="O53" s="99" t="s">
        <v>16</v>
      </c>
      <c r="P53" s="189" t="s">
        <v>7</v>
      </c>
      <c r="Q53" s="99"/>
      <c r="R53" s="118">
        <v>46234</v>
      </c>
      <c r="S53" s="118">
        <v>46295</v>
      </c>
      <c r="T53" s="118">
        <v>46387</v>
      </c>
      <c r="U53" s="99"/>
      <c r="V53" s="55"/>
      <c r="W53" s="55"/>
      <c r="X53" s="99" t="s">
        <v>219</v>
      </c>
      <c r="Y53" s="55" t="s">
        <v>1303</v>
      </c>
      <c r="Z53" s="171"/>
      <c r="AA53" s="55"/>
      <c r="AB53" s="59"/>
      <c r="AC53" s="59"/>
      <c r="AD53" s="59"/>
      <c r="AE53" s="59"/>
      <c r="AF53" s="55"/>
      <c r="AG53" s="99">
        <v>15601</v>
      </c>
      <c r="AH53" s="362" t="s">
        <v>1048</v>
      </c>
      <c r="AI53" s="405"/>
      <c r="AJ53" s="389"/>
      <c r="AK53" s="86"/>
      <c r="AL53" s="106"/>
      <c r="AM53" s="106"/>
    </row>
    <row r="54" spans="1:39" s="223" customFormat="1" ht="208.15" customHeight="1">
      <c r="A54" s="189">
        <v>6</v>
      </c>
      <c r="B54" s="99"/>
      <c r="C54" s="333" t="s">
        <v>13</v>
      </c>
      <c r="D54" s="147"/>
      <c r="E54" s="99"/>
      <c r="F54" s="97"/>
      <c r="G54" s="98"/>
      <c r="H54" s="96" t="s">
        <v>1043</v>
      </c>
      <c r="I54" s="97" t="s">
        <v>1046</v>
      </c>
      <c r="J54" s="99">
        <v>1</v>
      </c>
      <c r="K54" s="99" t="s">
        <v>1047</v>
      </c>
      <c r="L54" s="440">
        <v>62725</v>
      </c>
      <c r="M54" s="496"/>
      <c r="N54" s="472"/>
      <c r="O54" s="99" t="s">
        <v>16</v>
      </c>
      <c r="P54" s="189" t="s">
        <v>156</v>
      </c>
      <c r="Q54" s="99"/>
      <c r="R54" s="118">
        <v>46112</v>
      </c>
      <c r="S54" s="118">
        <v>46173</v>
      </c>
      <c r="T54" s="118">
        <v>46295</v>
      </c>
      <c r="U54" s="99"/>
      <c r="V54" s="55"/>
      <c r="W54" s="55"/>
      <c r="X54" s="129" t="s">
        <v>1302</v>
      </c>
      <c r="Y54" s="55" t="s">
        <v>1303</v>
      </c>
      <c r="Z54" s="171"/>
      <c r="AA54" s="55"/>
      <c r="AB54" s="59"/>
      <c r="AC54" s="59"/>
      <c r="AD54" s="59"/>
      <c r="AE54" s="59"/>
      <c r="AF54" s="55"/>
      <c r="AG54" s="99">
        <v>17930</v>
      </c>
      <c r="AH54" s="362" t="s">
        <v>1048</v>
      </c>
      <c r="AI54" s="405"/>
      <c r="AJ54" s="389"/>
      <c r="AK54" s="86"/>
      <c r="AL54" s="106"/>
      <c r="AM54" s="106"/>
    </row>
    <row r="55" spans="1:39" s="223" customFormat="1" ht="251.25" hidden="1" customHeight="1">
      <c r="A55" s="189">
        <v>1</v>
      </c>
      <c r="B55" s="99"/>
      <c r="C55" s="333" t="s">
        <v>17</v>
      </c>
      <c r="D55" s="147"/>
      <c r="E55" s="99"/>
      <c r="F55" s="97"/>
      <c r="G55" s="98" t="s">
        <v>220</v>
      </c>
      <c r="H55" s="96" t="s">
        <v>463</v>
      </c>
      <c r="I55" s="97" t="s">
        <v>464</v>
      </c>
      <c r="J55" s="99">
        <v>1</v>
      </c>
      <c r="K55" s="99" t="s">
        <v>465</v>
      </c>
      <c r="L55" s="441">
        <v>745051.56</v>
      </c>
      <c r="M55" s="497"/>
      <c r="N55" s="474">
        <v>674979</v>
      </c>
      <c r="O55" s="99" t="s">
        <v>11</v>
      </c>
      <c r="P55" s="190" t="s">
        <v>14</v>
      </c>
      <c r="Q55" s="99"/>
      <c r="R55" s="118">
        <v>46081</v>
      </c>
      <c r="S55" s="118">
        <v>46173</v>
      </c>
      <c r="T55" s="118">
        <v>46265</v>
      </c>
      <c r="U55" s="99"/>
      <c r="V55" s="99"/>
      <c r="W55" s="99"/>
      <c r="X55" s="129" t="s">
        <v>1302</v>
      </c>
      <c r="Y55" s="99" t="s">
        <v>1306</v>
      </c>
      <c r="Z55" s="55" t="s">
        <v>1054</v>
      </c>
      <c r="AA55" s="55"/>
      <c r="AB55" s="59"/>
      <c r="AC55" s="59"/>
      <c r="AD55" s="59"/>
      <c r="AE55" s="59"/>
      <c r="AF55" s="55"/>
      <c r="AG55" s="99" t="s">
        <v>1055</v>
      </c>
      <c r="AH55" s="363" t="s">
        <v>1056</v>
      </c>
      <c r="AI55" s="147"/>
      <c r="AJ55" s="389"/>
      <c r="AK55" s="86"/>
      <c r="AL55" s="56" t="s">
        <v>805</v>
      </c>
      <c r="AM55" s="56"/>
    </row>
    <row r="56" spans="1:39" s="223" customFormat="1" ht="207" hidden="1" customHeight="1">
      <c r="A56" s="189">
        <v>2</v>
      </c>
      <c r="B56" s="99"/>
      <c r="C56" s="333" t="s">
        <v>17</v>
      </c>
      <c r="D56" s="147"/>
      <c r="E56" s="99"/>
      <c r="F56" s="97"/>
      <c r="G56" s="98" t="s">
        <v>221</v>
      </c>
      <c r="H56" s="96" t="s">
        <v>466</v>
      </c>
      <c r="I56" s="97" t="s">
        <v>222</v>
      </c>
      <c r="J56" s="129">
        <v>1</v>
      </c>
      <c r="K56" s="147" t="s">
        <v>465</v>
      </c>
      <c r="L56" s="441">
        <v>500000</v>
      </c>
      <c r="M56" s="497"/>
      <c r="N56" s="474">
        <v>500000</v>
      </c>
      <c r="O56" s="99" t="s">
        <v>11</v>
      </c>
      <c r="P56" s="190" t="s">
        <v>9</v>
      </c>
      <c r="Q56" s="99"/>
      <c r="R56" s="118">
        <v>45900</v>
      </c>
      <c r="S56" s="118">
        <v>45991</v>
      </c>
      <c r="T56" s="118">
        <v>46081</v>
      </c>
      <c r="U56" s="99"/>
      <c r="V56" s="99"/>
      <c r="W56" s="99"/>
      <c r="X56" s="129" t="s">
        <v>1057</v>
      </c>
      <c r="Y56" s="129" t="s">
        <v>1303</v>
      </c>
      <c r="Z56" s="55"/>
      <c r="AA56" s="55"/>
      <c r="AB56" s="59"/>
      <c r="AC56" s="59"/>
      <c r="AD56" s="59">
        <v>46082</v>
      </c>
      <c r="AE56" s="59">
        <v>46446</v>
      </c>
      <c r="AF56" s="55"/>
      <c r="AG56" s="99" t="s">
        <v>1058</v>
      </c>
      <c r="AH56" s="363" t="s">
        <v>1059</v>
      </c>
      <c r="AI56" s="147"/>
      <c r="AJ56" s="389"/>
      <c r="AK56" s="148"/>
      <c r="AL56" s="97" t="s">
        <v>806</v>
      </c>
      <c r="AM56" s="97"/>
    </row>
    <row r="57" spans="1:39" s="223" customFormat="1" ht="278.45" customHeight="1">
      <c r="A57" s="189">
        <v>1</v>
      </c>
      <c r="B57" s="99"/>
      <c r="C57" s="333" t="s">
        <v>19</v>
      </c>
      <c r="D57" s="147"/>
      <c r="E57" s="99"/>
      <c r="F57" s="97"/>
      <c r="G57" s="98" t="s">
        <v>229</v>
      </c>
      <c r="H57" s="96" t="s">
        <v>758</v>
      </c>
      <c r="I57" s="97" t="s">
        <v>230</v>
      </c>
      <c r="J57" s="99">
        <v>12</v>
      </c>
      <c r="K57" s="99" t="s">
        <v>182</v>
      </c>
      <c r="L57" s="442">
        <v>1200</v>
      </c>
      <c r="M57" s="128"/>
      <c r="N57" s="472">
        <v>1200</v>
      </c>
      <c r="O57" s="99" t="s">
        <v>5</v>
      </c>
      <c r="P57" s="189" t="s">
        <v>156</v>
      </c>
      <c r="Q57" s="99"/>
      <c r="R57" s="118">
        <v>46112</v>
      </c>
      <c r="S57" s="118">
        <v>46112</v>
      </c>
      <c r="T57" s="118">
        <v>46203</v>
      </c>
      <c r="U57" s="99"/>
      <c r="V57" s="55"/>
      <c r="W57" s="55"/>
      <c r="X57" s="99" t="s">
        <v>402</v>
      </c>
      <c r="Y57" s="99" t="s">
        <v>1303</v>
      </c>
      <c r="Z57" s="55"/>
      <c r="AA57" s="55"/>
      <c r="AB57" s="59"/>
      <c r="AC57" s="59"/>
      <c r="AD57" s="59">
        <v>46174</v>
      </c>
      <c r="AE57" s="59">
        <v>46539</v>
      </c>
      <c r="AF57" s="55"/>
      <c r="AG57" s="99">
        <v>30142</v>
      </c>
      <c r="AH57" s="364" t="s">
        <v>1028</v>
      </c>
      <c r="AI57" s="406"/>
      <c r="AJ57" s="389"/>
      <c r="AK57" s="86"/>
      <c r="AL57" s="110"/>
      <c r="AM57" s="110"/>
    </row>
    <row r="58" spans="1:39" s="223" customFormat="1" ht="246.6" hidden="1" customHeight="1">
      <c r="A58" s="189">
        <v>2</v>
      </c>
      <c r="B58" s="99"/>
      <c r="C58" s="333" t="s">
        <v>19</v>
      </c>
      <c r="D58" s="147"/>
      <c r="E58" s="99"/>
      <c r="F58" s="38"/>
      <c r="G58" s="98" t="s">
        <v>224</v>
      </c>
      <c r="H58" s="96" t="s">
        <v>1040</v>
      </c>
      <c r="I58" s="38" t="s">
        <v>1051</v>
      </c>
      <c r="J58" s="99">
        <v>1000</v>
      </c>
      <c r="K58" s="99" t="s">
        <v>225</v>
      </c>
      <c r="L58" s="442">
        <v>341828</v>
      </c>
      <c r="M58" s="128"/>
      <c r="N58" s="472">
        <v>341828</v>
      </c>
      <c r="O58" s="99" t="s">
        <v>11</v>
      </c>
      <c r="P58" s="189" t="s">
        <v>156</v>
      </c>
      <c r="Q58" s="99"/>
      <c r="R58" s="118">
        <v>46053</v>
      </c>
      <c r="S58" s="118">
        <v>46112</v>
      </c>
      <c r="T58" s="118">
        <v>46234</v>
      </c>
      <c r="U58" s="99"/>
      <c r="V58" s="55"/>
      <c r="W58" s="55"/>
      <c r="X58" s="99" t="s">
        <v>228</v>
      </c>
      <c r="Y58" s="99" t="s">
        <v>1303</v>
      </c>
      <c r="Z58" s="181" t="s">
        <v>1029</v>
      </c>
      <c r="AA58" s="55" t="s">
        <v>1030</v>
      </c>
      <c r="AB58" s="59">
        <v>45845</v>
      </c>
      <c r="AC58" s="59">
        <v>46209</v>
      </c>
      <c r="AD58" s="59">
        <v>46210</v>
      </c>
      <c r="AE58" s="59">
        <v>46574</v>
      </c>
      <c r="AF58" s="55"/>
      <c r="AG58" s="129">
        <v>15156</v>
      </c>
      <c r="AH58" s="357" t="s">
        <v>1031</v>
      </c>
      <c r="AI58" s="97"/>
      <c r="AJ58" s="389"/>
      <c r="AK58" s="86"/>
      <c r="AL58" s="56"/>
      <c r="AM58" s="56"/>
    </row>
    <row r="59" spans="1:39" s="223" customFormat="1" ht="198.6" customHeight="1">
      <c r="A59" s="189">
        <v>3</v>
      </c>
      <c r="B59" s="99"/>
      <c r="C59" s="333" t="s">
        <v>19</v>
      </c>
      <c r="D59" s="147"/>
      <c r="E59" s="99"/>
      <c r="F59" s="97"/>
      <c r="G59" s="98" t="s">
        <v>223</v>
      </c>
      <c r="H59" s="96" t="s">
        <v>403</v>
      </c>
      <c r="I59" s="97" t="s">
        <v>760</v>
      </c>
      <c r="J59" s="99">
        <v>1</v>
      </c>
      <c r="K59" s="99" t="s">
        <v>185</v>
      </c>
      <c r="L59" s="442">
        <v>10000</v>
      </c>
      <c r="M59" s="128"/>
      <c r="N59" s="472">
        <v>10000</v>
      </c>
      <c r="O59" s="99" t="s">
        <v>5</v>
      </c>
      <c r="P59" s="189" t="s">
        <v>156</v>
      </c>
      <c r="Q59" s="99"/>
      <c r="R59" s="118">
        <v>46142</v>
      </c>
      <c r="S59" s="118">
        <v>46203</v>
      </c>
      <c r="T59" s="118">
        <v>46295</v>
      </c>
      <c r="U59" s="99"/>
      <c r="V59" s="99"/>
      <c r="W59" s="99"/>
      <c r="X59" s="99" t="s">
        <v>228</v>
      </c>
      <c r="Y59" s="99" t="s">
        <v>860</v>
      </c>
      <c r="Z59" s="46"/>
      <c r="AA59" s="171"/>
      <c r="AB59" s="180"/>
      <c r="AC59" s="180"/>
      <c r="AD59" s="180">
        <v>46266</v>
      </c>
      <c r="AE59" s="180">
        <v>46631</v>
      </c>
      <c r="AF59" s="55"/>
      <c r="AG59" s="99">
        <v>21482</v>
      </c>
      <c r="AH59" s="357" t="s">
        <v>1032</v>
      </c>
      <c r="AI59" s="97"/>
      <c r="AJ59" s="389"/>
      <c r="AK59" s="86"/>
      <c r="AL59" s="56"/>
      <c r="AM59" s="56"/>
    </row>
    <row r="60" spans="1:39" s="223" customFormat="1" ht="200.45" customHeight="1">
      <c r="A60" s="189">
        <v>4</v>
      </c>
      <c r="B60" s="99"/>
      <c r="C60" s="333" t="s">
        <v>19</v>
      </c>
      <c r="D60" s="147"/>
      <c r="E60" s="99"/>
      <c r="F60" s="97"/>
      <c r="G60" s="98" t="s">
        <v>226</v>
      </c>
      <c r="H60" s="96" t="s">
        <v>404</v>
      </c>
      <c r="I60" s="97" t="s">
        <v>227</v>
      </c>
      <c r="J60" s="99">
        <v>3</v>
      </c>
      <c r="K60" s="99" t="s">
        <v>182</v>
      </c>
      <c r="L60" s="442">
        <v>20000</v>
      </c>
      <c r="M60" s="128"/>
      <c r="N60" s="472">
        <v>20000</v>
      </c>
      <c r="O60" s="99" t="s">
        <v>11</v>
      </c>
      <c r="P60" s="189" t="s">
        <v>7</v>
      </c>
      <c r="Q60" s="99"/>
      <c r="R60" s="118">
        <v>46053</v>
      </c>
      <c r="S60" s="118">
        <v>46081</v>
      </c>
      <c r="T60" s="118">
        <v>46173</v>
      </c>
      <c r="U60" s="99"/>
      <c r="V60" s="99"/>
      <c r="W60" s="99"/>
      <c r="X60" s="99" t="s">
        <v>402</v>
      </c>
      <c r="Y60" s="99" t="s">
        <v>860</v>
      </c>
      <c r="Z60" s="46"/>
      <c r="AA60" s="55"/>
      <c r="AB60" s="59"/>
      <c r="AC60" s="59"/>
      <c r="AD60" s="59">
        <v>46143</v>
      </c>
      <c r="AE60" s="59">
        <v>46326</v>
      </c>
      <c r="AF60" s="55"/>
      <c r="AG60" s="99">
        <v>20656</v>
      </c>
      <c r="AH60" s="357" t="s">
        <v>1033</v>
      </c>
      <c r="AI60" s="97"/>
      <c r="AJ60" s="389" t="s">
        <v>807</v>
      </c>
      <c r="AK60" s="86"/>
      <c r="AL60" s="56"/>
      <c r="AM60" s="56"/>
    </row>
    <row r="61" spans="1:39" ht="285" customHeight="1">
      <c r="A61" s="326">
        <v>5</v>
      </c>
      <c r="B61" s="99"/>
      <c r="C61" s="334" t="s">
        <v>19</v>
      </c>
      <c r="D61" s="147"/>
      <c r="E61" s="55"/>
      <c r="F61" s="38"/>
      <c r="G61" s="98" t="s">
        <v>231</v>
      </c>
      <c r="H61" s="149" t="s">
        <v>1049</v>
      </c>
      <c r="I61" s="38" t="s">
        <v>1050</v>
      </c>
      <c r="J61" s="13">
        <v>2</v>
      </c>
      <c r="K61" s="13" t="s">
        <v>862</v>
      </c>
      <c r="L61" s="447">
        <v>4000</v>
      </c>
      <c r="M61" s="498"/>
      <c r="N61" s="472">
        <v>4000</v>
      </c>
      <c r="O61" s="99" t="s">
        <v>11</v>
      </c>
      <c r="P61" s="189" t="s">
        <v>156</v>
      </c>
      <c r="Q61" s="99"/>
      <c r="R61" s="118">
        <v>46053</v>
      </c>
      <c r="S61" s="118">
        <v>46081</v>
      </c>
      <c r="T61" s="118">
        <v>46173</v>
      </c>
      <c r="U61" s="99"/>
      <c r="V61" s="99"/>
      <c r="W61" s="99"/>
      <c r="X61" s="99" t="s">
        <v>232</v>
      </c>
      <c r="Y61" s="99" t="s">
        <v>759</v>
      </c>
      <c r="Z61" s="46"/>
      <c r="AA61" s="55"/>
      <c r="AB61" s="59"/>
      <c r="AC61" s="59"/>
      <c r="AD61" s="59">
        <v>46143</v>
      </c>
      <c r="AE61" s="59">
        <v>46387</v>
      </c>
      <c r="AF61" s="55"/>
      <c r="AG61" s="99">
        <v>21709</v>
      </c>
      <c r="AH61" s="365" t="s">
        <v>1034</v>
      </c>
      <c r="AI61" s="407"/>
      <c r="AJ61" s="389"/>
      <c r="AK61" s="86"/>
      <c r="AL61" s="110"/>
      <c r="AM61" s="110" t="s">
        <v>865</v>
      </c>
    </row>
    <row r="62" spans="1:39" ht="285.60000000000002" customHeight="1">
      <c r="A62" s="326">
        <v>6</v>
      </c>
      <c r="B62" s="99"/>
      <c r="C62" s="334" t="s">
        <v>19</v>
      </c>
      <c r="D62" s="147"/>
      <c r="E62" s="55"/>
      <c r="F62" s="117"/>
      <c r="G62" s="98" t="s">
        <v>866</v>
      </c>
      <c r="H62" s="51" t="s">
        <v>861</v>
      </c>
      <c r="I62" s="117" t="s">
        <v>863</v>
      </c>
      <c r="J62" s="150">
        <v>2</v>
      </c>
      <c r="K62" s="150" t="s">
        <v>864</v>
      </c>
      <c r="L62" s="447">
        <v>8000</v>
      </c>
      <c r="M62" s="498"/>
      <c r="N62" s="472">
        <v>8000</v>
      </c>
      <c r="O62" s="55" t="s">
        <v>11</v>
      </c>
      <c r="P62" s="189" t="s">
        <v>7</v>
      </c>
      <c r="Q62" s="99"/>
      <c r="R62" s="118">
        <v>46053</v>
      </c>
      <c r="S62" s="118">
        <v>46081</v>
      </c>
      <c r="T62" s="118">
        <v>46173</v>
      </c>
      <c r="U62" s="99"/>
      <c r="V62" s="99"/>
      <c r="W62" s="99"/>
      <c r="X62" s="99" t="s">
        <v>232</v>
      </c>
      <c r="Y62" s="99" t="s">
        <v>759</v>
      </c>
      <c r="Z62" s="46"/>
      <c r="AA62" s="58"/>
      <c r="AB62" s="59"/>
      <c r="AC62" s="59"/>
      <c r="AD62" s="59">
        <v>46143</v>
      </c>
      <c r="AE62" s="59">
        <v>46387</v>
      </c>
      <c r="AF62" s="55"/>
      <c r="AG62" s="99">
        <v>20656</v>
      </c>
      <c r="AH62" s="365" t="s">
        <v>1035</v>
      </c>
      <c r="AI62" s="407"/>
      <c r="AJ62" s="389"/>
      <c r="AK62" s="86"/>
      <c r="AL62" s="110"/>
      <c r="AM62" s="110"/>
    </row>
    <row r="63" spans="1:39" ht="165" hidden="1" customHeight="1">
      <c r="A63" s="326">
        <v>1</v>
      </c>
      <c r="B63" s="99"/>
      <c r="C63" s="334" t="s">
        <v>20</v>
      </c>
      <c r="D63" s="147"/>
      <c r="E63" s="55"/>
      <c r="F63" s="97"/>
      <c r="G63" s="98" t="s">
        <v>233</v>
      </c>
      <c r="H63" s="96" t="s">
        <v>467</v>
      </c>
      <c r="I63" s="97" t="s">
        <v>468</v>
      </c>
      <c r="J63" s="14" t="s">
        <v>867</v>
      </c>
      <c r="K63" s="38" t="s">
        <v>868</v>
      </c>
      <c r="L63" s="444">
        <v>119659</v>
      </c>
      <c r="M63" s="321"/>
      <c r="N63" s="474">
        <v>120374</v>
      </c>
      <c r="O63" s="55" t="s">
        <v>11</v>
      </c>
      <c r="P63" s="190" t="s">
        <v>14</v>
      </c>
      <c r="Q63" s="99"/>
      <c r="R63" s="118">
        <v>46142</v>
      </c>
      <c r="S63" s="118">
        <v>46203</v>
      </c>
      <c r="T63" s="118">
        <v>46295</v>
      </c>
      <c r="U63" s="99"/>
      <c r="V63" s="99"/>
      <c r="W63" s="99"/>
      <c r="X63" s="129" t="s">
        <v>1302</v>
      </c>
      <c r="Y63" s="55" t="s">
        <v>1303</v>
      </c>
      <c r="Z63" s="55"/>
      <c r="AA63" s="58" t="s">
        <v>1212</v>
      </c>
      <c r="AB63" s="59">
        <v>45188</v>
      </c>
      <c r="AC63" s="59">
        <v>46284</v>
      </c>
      <c r="AD63" s="59">
        <v>46284</v>
      </c>
      <c r="AE63" s="59">
        <v>46649</v>
      </c>
      <c r="AF63" s="55"/>
      <c r="AG63" s="99">
        <v>463575</v>
      </c>
      <c r="AH63" s="366"/>
      <c r="AI63" s="408"/>
      <c r="AJ63" s="389"/>
      <c r="AK63" s="86"/>
      <c r="AL63" s="106" t="s">
        <v>808</v>
      </c>
      <c r="AM63" s="106"/>
    </row>
    <row r="64" spans="1:39" ht="180.6" hidden="1" customHeight="1">
      <c r="A64" s="326">
        <v>2</v>
      </c>
      <c r="B64" s="99"/>
      <c r="C64" s="334" t="s">
        <v>20</v>
      </c>
      <c r="D64" s="147"/>
      <c r="E64" s="55"/>
      <c r="F64" s="46" t="s">
        <v>1254</v>
      </c>
      <c r="G64" s="98" t="s">
        <v>243</v>
      </c>
      <c r="H64" s="56" t="s">
        <v>1392</v>
      </c>
      <c r="I64" s="46" t="s">
        <v>468</v>
      </c>
      <c r="J64" s="99" t="s">
        <v>469</v>
      </c>
      <c r="K64" s="94" t="s">
        <v>185</v>
      </c>
      <c r="L64" s="444">
        <f>406453.7+5000</f>
        <v>411453.7</v>
      </c>
      <c r="M64" s="321"/>
      <c r="N64" s="474">
        <v>429216</v>
      </c>
      <c r="O64" s="55" t="s">
        <v>11</v>
      </c>
      <c r="P64" s="190" t="s">
        <v>14</v>
      </c>
      <c r="Q64" s="99"/>
      <c r="R64" s="118">
        <v>46265</v>
      </c>
      <c r="S64" s="118">
        <v>46295</v>
      </c>
      <c r="T64" s="118">
        <v>46387</v>
      </c>
      <c r="U64" s="99"/>
      <c r="V64" s="99"/>
      <c r="W64" s="99"/>
      <c r="X64" s="129" t="s">
        <v>1302</v>
      </c>
      <c r="Y64" s="55" t="s">
        <v>1303</v>
      </c>
      <c r="Z64" s="46"/>
      <c r="AA64" s="55" t="s">
        <v>1213</v>
      </c>
      <c r="AB64" s="59">
        <v>45302</v>
      </c>
      <c r="AC64" s="59">
        <v>46033</v>
      </c>
      <c r="AD64" s="59">
        <v>46033</v>
      </c>
      <c r="AE64" s="59">
        <v>46398</v>
      </c>
      <c r="AF64" s="55"/>
      <c r="AG64" s="99">
        <v>460401</v>
      </c>
      <c r="AH64" s="367"/>
      <c r="AI64" s="46"/>
      <c r="AJ64" s="389"/>
      <c r="AK64" s="86"/>
      <c r="AL64" s="106" t="s">
        <v>808</v>
      </c>
      <c r="AM64" s="56"/>
    </row>
    <row r="65" spans="1:39" s="223" customFormat="1" ht="153" hidden="1" customHeight="1">
      <c r="A65" s="189">
        <v>3</v>
      </c>
      <c r="B65" s="99"/>
      <c r="C65" s="333" t="s">
        <v>20</v>
      </c>
      <c r="D65" s="147"/>
      <c r="E65" s="99"/>
      <c r="F65" s="97"/>
      <c r="G65" s="98" t="s">
        <v>234</v>
      </c>
      <c r="H65" s="96" t="s">
        <v>470</v>
      </c>
      <c r="I65" s="97" t="s">
        <v>471</v>
      </c>
      <c r="J65" s="99" t="s">
        <v>472</v>
      </c>
      <c r="K65" s="99" t="s">
        <v>473</v>
      </c>
      <c r="L65" s="440">
        <v>7200</v>
      </c>
      <c r="M65" s="496"/>
      <c r="N65" s="474">
        <v>5708</v>
      </c>
      <c r="O65" s="99" t="s">
        <v>11</v>
      </c>
      <c r="P65" s="190" t="s">
        <v>14</v>
      </c>
      <c r="Q65" s="99"/>
      <c r="R65" s="118">
        <v>46112</v>
      </c>
      <c r="S65" s="118">
        <v>46173</v>
      </c>
      <c r="T65" s="118">
        <v>46265</v>
      </c>
      <c r="U65" s="99"/>
      <c r="V65" s="99"/>
      <c r="W65" s="99"/>
      <c r="X65" s="129" t="s">
        <v>1302</v>
      </c>
      <c r="Y65" s="99" t="s">
        <v>1307</v>
      </c>
      <c r="Z65" s="46"/>
      <c r="AA65" s="55" t="s">
        <v>1214</v>
      </c>
      <c r="AB65" s="59">
        <v>45877</v>
      </c>
      <c r="AC65" s="59">
        <v>46242</v>
      </c>
      <c r="AD65" s="59">
        <v>46242</v>
      </c>
      <c r="AE65" s="59">
        <v>46607</v>
      </c>
      <c r="AF65" s="55"/>
      <c r="AG65" s="99">
        <v>445485</v>
      </c>
      <c r="AH65" s="368" t="s">
        <v>869</v>
      </c>
      <c r="AI65" s="407"/>
      <c r="AJ65" s="389"/>
      <c r="AK65" s="86"/>
      <c r="AL65" s="106" t="s">
        <v>808</v>
      </c>
      <c r="AM65" s="110"/>
    </row>
    <row r="66" spans="1:39" s="223" customFormat="1" ht="125.45" hidden="1" customHeight="1">
      <c r="A66" s="189">
        <v>4</v>
      </c>
      <c r="B66" s="99"/>
      <c r="C66" s="333" t="s">
        <v>20</v>
      </c>
      <c r="D66" s="147"/>
      <c r="E66" s="99"/>
      <c r="F66" s="97"/>
      <c r="G66" s="98" t="s">
        <v>248</v>
      </c>
      <c r="H66" s="96" t="s">
        <v>474</v>
      </c>
      <c r="I66" s="97" t="s">
        <v>475</v>
      </c>
      <c r="J66" s="99" t="s">
        <v>469</v>
      </c>
      <c r="K66" s="99" t="s">
        <v>185</v>
      </c>
      <c r="L66" s="444">
        <v>1469870.68</v>
      </c>
      <c r="M66" s="321"/>
      <c r="N66" s="474">
        <v>1155513</v>
      </c>
      <c r="O66" s="99" t="s">
        <v>11</v>
      </c>
      <c r="P66" s="190" t="s">
        <v>14</v>
      </c>
      <c r="Q66" s="99"/>
      <c r="R66" s="118">
        <v>46142</v>
      </c>
      <c r="S66" s="118">
        <v>46173</v>
      </c>
      <c r="T66" s="118">
        <v>46295</v>
      </c>
      <c r="U66" s="99"/>
      <c r="V66" s="99"/>
      <c r="W66" s="99"/>
      <c r="X66" s="129" t="s">
        <v>1302</v>
      </c>
      <c r="Y66" s="99" t="s">
        <v>1303</v>
      </c>
      <c r="Z66" s="46"/>
      <c r="AA66" s="55" t="s">
        <v>1215</v>
      </c>
      <c r="AB66" s="59">
        <v>45548</v>
      </c>
      <c r="AC66" s="59">
        <v>46278</v>
      </c>
      <c r="AD66" s="59">
        <v>46278</v>
      </c>
      <c r="AE66" s="59">
        <v>46643</v>
      </c>
      <c r="AF66" s="55"/>
      <c r="AG66" s="99">
        <v>3719</v>
      </c>
      <c r="AH66" s="203"/>
      <c r="AI66" s="46"/>
      <c r="AJ66" s="389"/>
      <c r="AK66" s="86"/>
      <c r="AL66" s="56" t="s">
        <v>808</v>
      </c>
      <c r="AM66" s="56"/>
    </row>
    <row r="67" spans="1:39" ht="249.75" hidden="1" customHeight="1">
      <c r="A67" s="326">
        <v>5</v>
      </c>
      <c r="B67" s="99"/>
      <c r="C67" s="334" t="s">
        <v>20</v>
      </c>
      <c r="D67" s="147"/>
      <c r="E67" s="55"/>
      <c r="F67" s="46"/>
      <c r="G67" s="84" t="s">
        <v>476</v>
      </c>
      <c r="H67" s="56" t="s">
        <v>477</v>
      </c>
      <c r="I67" s="46" t="s">
        <v>478</v>
      </c>
      <c r="J67" s="99">
        <v>247</v>
      </c>
      <c r="K67" s="99" t="s">
        <v>487</v>
      </c>
      <c r="L67" s="444">
        <v>23999983.699999999</v>
      </c>
      <c r="M67" s="321"/>
      <c r="N67" s="474">
        <v>15598762</v>
      </c>
      <c r="O67" s="55" t="s">
        <v>11</v>
      </c>
      <c r="P67" s="190" t="s">
        <v>14</v>
      </c>
      <c r="Q67" s="99"/>
      <c r="R67" s="118">
        <v>46022</v>
      </c>
      <c r="S67" s="118">
        <v>46081</v>
      </c>
      <c r="T67" s="118">
        <v>46142</v>
      </c>
      <c r="U67" s="99"/>
      <c r="V67" s="99"/>
      <c r="W67" s="99"/>
      <c r="X67" s="94" t="s">
        <v>1300</v>
      </c>
      <c r="Y67" s="55" t="s">
        <v>1308</v>
      </c>
      <c r="Z67" s="46"/>
      <c r="AA67" s="58" t="s">
        <v>1216</v>
      </c>
      <c r="AB67" s="59">
        <v>45772</v>
      </c>
      <c r="AC67" s="59">
        <v>46137</v>
      </c>
      <c r="AD67" s="59">
        <v>46137</v>
      </c>
      <c r="AE67" s="59">
        <v>46502</v>
      </c>
      <c r="AF67" s="55"/>
      <c r="AG67" s="99">
        <v>23647</v>
      </c>
      <c r="AH67" s="203" t="s">
        <v>870</v>
      </c>
      <c r="AI67" s="46"/>
      <c r="AJ67" s="389"/>
      <c r="AK67" s="86"/>
      <c r="AL67" s="56" t="s">
        <v>1217</v>
      </c>
      <c r="AM67" s="56"/>
    </row>
    <row r="68" spans="1:39" ht="199.15" hidden="1" customHeight="1">
      <c r="A68" s="326">
        <v>7</v>
      </c>
      <c r="B68" s="99"/>
      <c r="C68" s="334" t="s">
        <v>20</v>
      </c>
      <c r="D68" s="147"/>
      <c r="E68" s="55"/>
      <c r="F68" s="97"/>
      <c r="G68" s="98" t="s">
        <v>245</v>
      </c>
      <c r="H68" s="96" t="s">
        <v>479</v>
      </c>
      <c r="I68" s="97" t="s">
        <v>480</v>
      </c>
      <c r="J68" s="99">
        <v>62</v>
      </c>
      <c r="K68" s="99" t="s">
        <v>487</v>
      </c>
      <c r="L68" s="444">
        <v>3113601</v>
      </c>
      <c r="M68" s="321"/>
      <c r="N68" s="474">
        <v>3113601</v>
      </c>
      <c r="O68" s="99" t="s">
        <v>11</v>
      </c>
      <c r="P68" s="190" t="s">
        <v>14</v>
      </c>
      <c r="Q68" s="99"/>
      <c r="R68" s="118">
        <v>46142</v>
      </c>
      <c r="S68" s="118">
        <v>46234</v>
      </c>
      <c r="T68" s="118">
        <v>46295</v>
      </c>
      <c r="U68" s="99"/>
      <c r="V68" s="99"/>
      <c r="W68" s="99"/>
      <c r="X68" s="129" t="s">
        <v>1302</v>
      </c>
      <c r="Y68" s="99" t="s">
        <v>1309</v>
      </c>
      <c r="Z68" s="57"/>
      <c r="AA68" s="58" t="s">
        <v>1142</v>
      </c>
      <c r="AB68" s="59">
        <v>44825</v>
      </c>
      <c r="AC68" s="59">
        <v>46285</v>
      </c>
      <c r="AD68" s="59">
        <v>46286</v>
      </c>
      <c r="AE68" s="59">
        <v>46650</v>
      </c>
      <c r="AF68" s="55"/>
      <c r="AG68" s="99">
        <v>27782</v>
      </c>
      <c r="AH68" s="203" t="s">
        <v>871</v>
      </c>
      <c r="AI68" s="46"/>
      <c r="AJ68" s="389" t="s">
        <v>807</v>
      </c>
      <c r="AK68" s="86"/>
      <c r="AL68" s="56" t="s">
        <v>808</v>
      </c>
      <c r="AM68" s="56" t="s">
        <v>877</v>
      </c>
    </row>
    <row r="69" spans="1:39" ht="257.45" hidden="1" customHeight="1">
      <c r="A69" s="326">
        <v>9</v>
      </c>
      <c r="B69" s="99"/>
      <c r="C69" s="334" t="s">
        <v>20</v>
      </c>
      <c r="D69" s="147"/>
      <c r="E69" s="55"/>
      <c r="F69" s="46"/>
      <c r="G69" s="84" t="s">
        <v>482</v>
      </c>
      <c r="H69" s="56" t="s">
        <v>481</v>
      </c>
      <c r="I69" s="46" t="s">
        <v>480</v>
      </c>
      <c r="J69" s="94">
        <v>43</v>
      </c>
      <c r="K69" s="99" t="s">
        <v>487</v>
      </c>
      <c r="L69" s="443">
        <v>2359329</v>
      </c>
      <c r="M69" s="133"/>
      <c r="N69" s="474">
        <v>2359329</v>
      </c>
      <c r="O69" s="99" t="s">
        <v>11</v>
      </c>
      <c r="P69" s="190" t="s">
        <v>14</v>
      </c>
      <c r="Q69" s="165"/>
      <c r="R69" s="118">
        <v>46265</v>
      </c>
      <c r="S69" s="118">
        <v>46326</v>
      </c>
      <c r="T69" s="118">
        <v>46387</v>
      </c>
      <c r="U69" s="165"/>
      <c r="V69" s="165"/>
      <c r="W69" s="165"/>
      <c r="X69" s="129" t="s">
        <v>1302</v>
      </c>
      <c r="Y69" s="99" t="s">
        <v>1309</v>
      </c>
      <c r="Z69" s="57"/>
      <c r="AA69" s="174" t="s">
        <v>1218</v>
      </c>
      <c r="AB69" s="188">
        <v>44914</v>
      </c>
      <c r="AC69" s="188">
        <v>46374</v>
      </c>
      <c r="AD69" s="188">
        <v>46375</v>
      </c>
      <c r="AE69" s="188">
        <v>46739</v>
      </c>
      <c r="AF69" s="175"/>
      <c r="AG69" s="99">
        <v>27782</v>
      </c>
      <c r="AH69" s="203" t="s">
        <v>872</v>
      </c>
      <c r="AI69" s="46"/>
      <c r="AJ69" s="389"/>
      <c r="AK69" s="86"/>
      <c r="AL69" s="56" t="s">
        <v>878</v>
      </c>
      <c r="AM69" s="56" t="s">
        <v>877</v>
      </c>
    </row>
    <row r="70" spans="1:39" ht="197.45" hidden="1" customHeight="1">
      <c r="A70" s="326">
        <v>10</v>
      </c>
      <c r="B70" s="99"/>
      <c r="C70" s="334" t="s">
        <v>20</v>
      </c>
      <c r="D70" s="147"/>
      <c r="E70" s="55"/>
      <c r="F70" s="46"/>
      <c r="G70" s="98" t="s">
        <v>246</v>
      </c>
      <c r="H70" s="56" t="s">
        <v>483</v>
      </c>
      <c r="I70" s="46" t="s">
        <v>480</v>
      </c>
      <c r="J70" s="94">
        <v>43</v>
      </c>
      <c r="K70" s="99" t="s">
        <v>487</v>
      </c>
      <c r="L70" s="443">
        <v>2296111</v>
      </c>
      <c r="M70" s="133"/>
      <c r="N70" s="474">
        <v>2296111</v>
      </c>
      <c r="O70" s="99" t="s">
        <v>11</v>
      </c>
      <c r="P70" s="190" t="s">
        <v>14</v>
      </c>
      <c r="Q70" s="165"/>
      <c r="R70" s="118">
        <v>46265</v>
      </c>
      <c r="S70" s="118">
        <v>46295</v>
      </c>
      <c r="T70" s="118">
        <v>46387</v>
      </c>
      <c r="U70" s="165"/>
      <c r="V70" s="165"/>
      <c r="W70" s="165"/>
      <c r="X70" s="129" t="s">
        <v>1302</v>
      </c>
      <c r="Y70" s="99" t="s">
        <v>1309</v>
      </c>
      <c r="Z70" s="57"/>
      <c r="AA70" s="58" t="s">
        <v>1219</v>
      </c>
      <c r="AB70" s="59">
        <v>44930</v>
      </c>
      <c r="AC70" s="59">
        <v>46025</v>
      </c>
      <c r="AD70" s="59">
        <v>46026</v>
      </c>
      <c r="AE70" s="59">
        <v>46390</v>
      </c>
      <c r="AF70" s="173"/>
      <c r="AG70" s="99">
        <v>27782</v>
      </c>
      <c r="AH70" s="203" t="s">
        <v>873</v>
      </c>
      <c r="AI70" s="46"/>
      <c r="AJ70" s="389"/>
      <c r="AK70" s="86"/>
      <c r="AL70" s="56" t="s">
        <v>878</v>
      </c>
      <c r="AM70" s="56" t="s">
        <v>877</v>
      </c>
    </row>
    <row r="71" spans="1:39" ht="291.60000000000002" hidden="1" customHeight="1">
      <c r="A71" s="326">
        <v>11</v>
      </c>
      <c r="B71" s="99"/>
      <c r="C71" s="334" t="s">
        <v>20</v>
      </c>
      <c r="D71" s="147"/>
      <c r="E71" s="55"/>
      <c r="F71" s="46"/>
      <c r="G71" s="84" t="s">
        <v>484</v>
      </c>
      <c r="H71" s="56" t="s">
        <v>485</v>
      </c>
      <c r="I71" s="46" t="s">
        <v>480</v>
      </c>
      <c r="J71" s="99">
        <v>236</v>
      </c>
      <c r="K71" s="99" t="s">
        <v>487</v>
      </c>
      <c r="L71" s="444">
        <v>19147949.16</v>
      </c>
      <c r="M71" s="321"/>
      <c r="N71" s="474">
        <f>18070741+2772668</f>
        <v>20843409</v>
      </c>
      <c r="O71" s="55" t="s">
        <v>11</v>
      </c>
      <c r="P71" s="190" t="s">
        <v>14</v>
      </c>
      <c r="Q71" s="99"/>
      <c r="R71" s="118">
        <v>46173</v>
      </c>
      <c r="S71" s="118">
        <v>46234</v>
      </c>
      <c r="T71" s="118">
        <v>46295</v>
      </c>
      <c r="U71" s="99"/>
      <c r="V71" s="99"/>
      <c r="W71" s="99"/>
      <c r="X71" s="129" t="s">
        <v>1302</v>
      </c>
      <c r="Y71" s="55" t="s">
        <v>1310</v>
      </c>
      <c r="Z71" s="55" t="s">
        <v>1220</v>
      </c>
      <c r="AA71" s="55"/>
      <c r="AB71" s="59" t="s">
        <v>1221</v>
      </c>
      <c r="AC71" s="59" t="s">
        <v>1222</v>
      </c>
      <c r="AD71" s="59" t="s">
        <v>1222</v>
      </c>
      <c r="AE71" s="59" t="s">
        <v>1223</v>
      </c>
      <c r="AF71" s="55"/>
      <c r="AG71" s="99">
        <v>27782</v>
      </c>
      <c r="AH71" s="369" t="s">
        <v>879</v>
      </c>
      <c r="AI71" s="409"/>
      <c r="AJ71" s="389"/>
      <c r="AK71" s="86"/>
      <c r="AL71" s="56" t="s">
        <v>1224</v>
      </c>
      <c r="AM71" s="56" t="s">
        <v>877</v>
      </c>
    </row>
    <row r="72" spans="1:39" ht="235.5" hidden="1" customHeight="1">
      <c r="A72" s="326">
        <v>13</v>
      </c>
      <c r="B72" s="99"/>
      <c r="C72" s="334" t="s">
        <v>20</v>
      </c>
      <c r="D72" s="147"/>
      <c r="E72" s="55"/>
      <c r="F72" s="46"/>
      <c r="G72" s="98" t="s">
        <v>235</v>
      </c>
      <c r="H72" s="96" t="s">
        <v>880</v>
      </c>
      <c r="I72" s="46" t="s">
        <v>486</v>
      </c>
      <c r="J72" s="99">
        <v>28</v>
      </c>
      <c r="K72" s="99" t="s">
        <v>487</v>
      </c>
      <c r="L72" s="444">
        <v>3291886</v>
      </c>
      <c r="M72" s="321"/>
      <c r="N72" s="474">
        <v>3291886</v>
      </c>
      <c r="O72" s="55" t="s">
        <v>11</v>
      </c>
      <c r="P72" s="190" t="s">
        <v>14</v>
      </c>
      <c r="Q72" s="99"/>
      <c r="R72" s="118">
        <v>45930</v>
      </c>
      <c r="S72" s="118">
        <v>46022</v>
      </c>
      <c r="T72" s="118">
        <v>46081</v>
      </c>
      <c r="U72" s="99"/>
      <c r="V72" s="99"/>
      <c r="W72" s="99"/>
      <c r="X72" s="129" t="s">
        <v>1302</v>
      </c>
      <c r="Y72" s="55" t="s">
        <v>1311</v>
      </c>
      <c r="Z72" s="55"/>
      <c r="AA72" s="58" t="s">
        <v>1226</v>
      </c>
      <c r="AB72" s="59">
        <v>44615</v>
      </c>
      <c r="AC72" s="59">
        <v>46075</v>
      </c>
      <c r="AD72" s="59">
        <v>46076</v>
      </c>
      <c r="AE72" s="59">
        <v>46440</v>
      </c>
      <c r="AF72" s="55"/>
      <c r="AG72" s="99">
        <v>15008</v>
      </c>
      <c r="AH72" s="203" t="s">
        <v>874</v>
      </c>
      <c r="AI72" s="46"/>
      <c r="AJ72" s="389"/>
      <c r="AK72" s="86"/>
      <c r="AL72" s="56" t="s">
        <v>1225</v>
      </c>
      <c r="AM72" s="56" t="s">
        <v>881</v>
      </c>
    </row>
    <row r="73" spans="1:39" s="223" customFormat="1" ht="127.9" hidden="1" customHeight="1">
      <c r="A73" s="189">
        <v>14</v>
      </c>
      <c r="B73" s="99"/>
      <c r="C73" s="333" t="s">
        <v>20</v>
      </c>
      <c r="D73" s="147"/>
      <c r="E73" s="99"/>
      <c r="F73" s="97"/>
      <c r="G73" s="98" t="s">
        <v>247</v>
      </c>
      <c r="H73" s="96" t="s">
        <v>488</v>
      </c>
      <c r="I73" s="97" t="s">
        <v>489</v>
      </c>
      <c r="J73" s="99" t="s">
        <v>490</v>
      </c>
      <c r="K73" s="99" t="s">
        <v>185</v>
      </c>
      <c r="L73" s="444">
        <v>119331</v>
      </c>
      <c r="M73" s="321"/>
      <c r="N73" s="474">
        <v>119331</v>
      </c>
      <c r="O73" s="99" t="s">
        <v>11</v>
      </c>
      <c r="P73" s="190" t="s">
        <v>9</v>
      </c>
      <c r="Q73" s="99"/>
      <c r="R73" s="118">
        <v>46142</v>
      </c>
      <c r="S73" s="118">
        <v>46173</v>
      </c>
      <c r="T73" s="118">
        <v>46356</v>
      </c>
      <c r="U73" s="99"/>
      <c r="V73" s="55"/>
      <c r="W73" s="55"/>
      <c r="X73" s="129" t="s">
        <v>1302</v>
      </c>
      <c r="Y73" s="99" t="s">
        <v>1303</v>
      </c>
      <c r="Z73" s="55"/>
      <c r="AA73" s="58"/>
      <c r="AB73" s="59"/>
      <c r="AC73" s="59"/>
      <c r="AD73" s="59">
        <v>46357</v>
      </c>
      <c r="AE73" s="59">
        <v>46722</v>
      </c>
      <c r="AF73" s="55"/>
      <c r="AG73" s="99">
        <v>22772</v>
      </c>
      <c r="AH73" s="203"/>
      <c r="AI73" s="46"/>
      <c r="AJ73" s="389"/>
      <c r="AK73" s="86"/>
      <c r="AL73" s="56" t="s">
        <v>809</v>
      </c>
      <c r="AM73" s="56"/>
    </row>
    <row r="74" spans="1:39" ht="227.45" hidden="1" customHeight="1">
      <c r="A74" s="326">
        <v>15</v>
      </c>
      <c r="B74" s="99"/>
      <c r="C74" s="334" t="s">
        <v>20</v>
      </c>
      <c r="D74" s="147"/>
      <c r="E74" s="55"/>
      <c r="F74" s="97"/>
      <c r="G74" s="84" t="s">
        <v>491</v>
      </c>
      <c r="H74" s="96" t="s">
        <v>492</v>
      </c>
      <c r="I74" s="97" t="s">
        <v>244</v>
      </c>
      <c r="J74" s="99">
        <v>12</v>
      </c>
      <c r="K74" s="99" t="s">
        <v>182</v>
      </c>
      <c r="L74" s="444">
        <v>25585.11</v>
      </c>
      <c r="M74" s="321"/>
      <c r="N74" s="474">
        <f>19802+2062</f>
        <v>21864</v>
      </c>
      <c r="O74" s="99" t="s">
        <v>11</v>
      </c>
      <c r="P74" s="190" t="s">
        <v>9</v>
      </c>
      <c r="Q74" s="99"/>
      <c r="R74" s="118">
        <v>46112</v>
      </c>
      <c r="S74" s="118">
        <v>46173</v>
      </c>
      <c r="T74" s="118">
        <v>46326</v>
      </c>
      <c r="U74" s="99"/>
      <c r="V74" s="55"/>
      <c r="W74" s="55"/>
      <c r="X74" s="129" t="s">
        <v>1302</v>
      </c>
      <c r="Y74" s="99" t="s">
        <v>1303</v>
      </c>
      <c r="Z74" s="55"/>
      <c r="AA74" s="58"/>
      <c r="AB74" s="59"/>
      <c r="AC74" s="59"/>
      <c r="AD74" s="59">
        <v>46314</v>
      </c>
      <c r="AE74" s="59">
        <v>46679</v>
      </c>
      <c r="AF74" s="55"/>
      <c r="AG74" s="99">
        <v>24317</v>
      </c>
      <c r="AH74" s="203" t="s">
        <v>875</v>
      </c>
      <c r="AI74" s="46"/>
      <c r="AJ74" s="389"/>
      <c r="AK74" s="86"/>
      <c r="AL74" s="56" t="s">
        <v>810</v>
      </c>
      <c r="AM74" s="56" t="s">
        <v>882</v>
      </c>
    </row>
    <row r="75" spans="1:39" s="223" customFormat="1" ht="159" hidden="1" customHeight="1">
      <c r="A75" s="189">
        <v>17</v>
      </c>
      <c r="B75" s="99"/>
      <c r="C75" s="333" t="s">
        <v>20</v>
      </c>
      <c r="D75" s="147"/>
      <c r="E75" s="99"/>
      <c r="F75" s="97"/>
      <c r="G75" s="98" t="s">
        <v>694</v>
      </c>
      <c r="H75" s="96" t="s">
        <v>493</v>
      </c>
      <c r="I75" s="97" t="s">
        <v>494</v>
      </c>
      <c r="J75" s="99" t="s">
        <v>490</v>
      </c>
      <c r="K75" s="99" t="s">
        <v>185</v>
      </c>
      <c r="L75" s="444">
        <v>20950</v>
      </c>
      <c r="M75" s="321"/>
      <c r="N75" s="474">
        <v>20950</v>
      </c>
      <c r="O75" s="99" t="s">
        <v>5</v>
      </c>
      <c r="P75" s="190" t="s">
        <v>14</v>
      </c>
      <c r="Q75" s="165"/>
      <c r="R75" s="118">
        <v>46173</v>
      </c>
      <c r="S75" s="118">
        <v>46203</v>
      </c>
      <c r="T75" s="118">
        <v>46326</v>
      </c>
      <c r="U75" s="165"/>
      <c r="V75" s="165"/>
      <c r="W75" s="165"/>
      <c r="X75" s="129" t="s">
        <v>1302</v>
      </c>
      <c r="Y75" s="99" t="s">
        <v>1303</v>
      </c>
      <c r="Z75" s="57"/>
      <c r="AA75" s="55" t="s">
        <v>1227</v>
      </c>
      <c r="AB75" s="59">
        <v>45593</v>
      </c>
      <c r="AC75" s="59">
        <v>46323</v>
      </c>
      <c r="AD75" s="59">
        <v>46323</v>
      </c>
      <c r="AE75" s="59">
        <v>46688</v>
      </c>
      <c r="AF75" s="55"/>
      <c r="AG75" s="99">
        <v>19542</v>
      </c>
      <c r="AH75" s="203"/>
      <c r="AI75" s="46"/>
      <c r="AJ75" s="389"/>
      <c r="AK75" s="86"/>
      <c r="AL75" s="56" t="s">
        <v>811</v>
      </c>
      <c r="AM75" s="56"/>
    </row>
    <row r="76" spans="1:39" s="223" customFormat="1" ht="201" hidden="1" customHeight="1">
      <c r="A76" s="189">
        <v>18</v>
      </c>
      <c r="B76" s="99"/>
      <c r="C76" s="333" t="s">
        <v>20</v>
      </c>
      <c r="D76" s="147"/>
      <c r="E76" s="99"/>
      <c r="F76" s="97"/>
      <c r="G76" s="98" t="s">
        <v>695</v>
      </c>
      <c r="H76" s="96" t="s">
        <v>495</v>
      </c>
      <c r="I76" s="97" t="s">
        <v>496</v>
      </c>
      <c r="J76" s="99" t="s">
        <v>490</v>
      </c>
      <c r="K76" s="99" t="s">
        <v>185</v>
      </c>
      <c r="L76" s="444">
        <v>20413</v>
      </c>
      <c r="M76" s="321"/>
      <c r="N76" s="474">
        <v>20413</v>
      </c>
      <c r="O76" s="99" t="s">
        <v>5</v>
      </c>
      <c r="P76" s="190" t="s">
        <v>14</v>
      </c>
      <c r="Q76" s="99"/>
      <c r="R76" s="118">
        <v>46203</v>
      </c>
      <c r="S76" s="118">
        <v>46234</v>
      </c>
      <c r="T76" s="118">
        <v>46356</v>
      </c>
      <c r="U76" s="99"/>
      <c r="V76" s="99"/>
      <c r="W76" s="99"/>
      <c r="X76" s="129" t="s">
        <v>1302</v>
      </c>
      <c r="Y76" s="99" t="s">
        <v>1303</v>
      </c>
      <c r="Z76" s="57"/>
      <c r="AA76" s="55" t="s">
        <v>1228</v>
      </c>
      <c r="AB76" s="59">
        <v>45601</v>
      </c>
      <c r="AC76" s="59">
        <v>46331</v>
      </c>
      <c r="AD76" s="59">
        <v>46331</v>
      </c>
      <c r="AE76" s="59">
        <v>46696</v>
      </c>
      <c r="AF76" s="55"/>
      <c r="AG76" s="99">
        <v>19542</v>
      </c>
      <c r="AH76" s="203"/>
      <c r="AI76" s="46"/>
      <c r="AJ76" s="389"/>
      <c r="AK76" s="86"/>
      <c r="AL76" s="56" t="s">
        <v>811</v>
      </c>
      <c r="AM76" s="56"/>
    </row>
    <row r="77" spans="1:39" s="223" customFormat="1" ht="150" hidden="1" customHeight="1">
      <c r="A77" s="189">
        <v>19</v>
      </c>
      <c r="B77" s="99"/>
      <c r="C77" s="333" t="s">
        <v>20</v>
      </c>
      <c r="D77" s="147"/>
      <c r="E77" s="99"/>
      <c r="F77" s="97"/>
      <c r="G77" s="98" t="s">
        <v>238</v>
      </c>
      <c r="H77" s="96" t="s">
        <v>497</v>
      </c>
      <c r="I77" s="97" t="s">
        <v>498</v>
      </c>
      <c r="J77" s="99">
        <v>2</v>
      </c>
      <c r="K77" s="99" t="s">
        <v>499</v>
      </c>
      <c r="L77" s="448">
        <v>13319</v>
      </c>
      <c r="M77" s="321"/>
      <c r="N77" s="474">
        <v>13319</v>
      </c>
      <c r="O77" s="99" t="s">
        <v>11</v>
      </c>
      <c r="P77" s="190" t="s">
        <v>14</v>
      </c>
      <c r="Q77" s="165"/>
      <c r="R77" s="118">
        <v>46173</v>
      </c>
      <c r="S77" s="118">
        <v>46234</v>
      </c>
      <c r="T77" s="118">
        <v>46356</v>
      </c>
      <c r="U77" s="165"/>
      <c r="V77" s="165"/>
      <c r="W77" s="165"/>
      <c r="X77" s="129" t="s">
        <v>1302</v>
      </c>
      <c r="Y77" s="99" t="s">
        <v>1303</v>
      </c>
      <c r="Z77" s="57"/>
      <c r="AA77" s="55"/>
      <c r="AB77" s="59"/>
      <c r="AC77" s="59"/>
      <c r="AD77" s="59">
        <v>46387</v>
      </c>
      <c r="AE77" s="59">
        <v>46752</v>
      </c>
      <c r="AF77" s="173"/>
      <c r="AG77" s="121">
        <v>3417</v>
      </c>
      <c r="AH77" s="203" t="s">
        <v>1229</v>
      </c>
      <c r="AI77" s="46"/>
      <c r="AJ77" s="389"/>
      <c r="AK77" s="86"/>
      <c r="AL77" s="56" t="s">
        <v>1243</v>
      </c>
      <c r="AM77" s="56"/>
    </row>
    <row r="78" spans="1:39" s="223" customFormat="1" ht="147.6" hidden="1" customHeight="1">
      <c r="A78" s="189">
        <v>20</v>
      </c>
      <c r="B78" s="99"/>
      <c r="C78" s="333" t="s">
        <v>20</v>
      </c>
      <c r="D78" s="147"/>
      <c r="E78" s="99"/>
      <c r="F78" s="97"/>
      <c r="G78" s="98" t="s">
        <v>241</v>
      </c>
      <c r="H78" s="96" t="s">
        <v>500</v>
      </c>
      <c r="I78" s="97" t="s">
        <v>498</v>
      </c>
      <c r="J78" s="99">
        <v>2</v>
      </c>
      <c r="K78" s="99" t="s">
        <v>501</v>
      </c>
      <c r="L78" s="448">
        <v>43642</v>
      </c>
      <c r="M78" s="321"/>
      <c r="N78" s="474">
        <v>43642</v>
      </c>
      <c r="O78" s="99" t="s">
        <v>11</v>
      </c>
      <c r="P78" s="190" t="s">
        <v>14</v>
      </c>
      <c r="Q78" s="99"/>
      <c r="R78" s="118">
        <v>46173</v>
      </c>
      <c r="S78" s="118">
        <v>46203</v>
      </c>
      <c r="T78" s="118">
        <v>46326</v>
      </c>
      <c r="U78" s="165"/>
      <c r="V78" s="165"/>
      <c r="W78" s="99"/>
      <c r="X78" s="129" t="s">
        <v>1302</v>
      </c>
      <c r="Y78" s="119" t="s">
        <v>1303</v>
      </c>
      <c r="Z78" s="55"/>
      <c r="AA78" s="55" t="s">
        <v>1230</v>
      </c>
      <c r="AB78" s="59">
        <v>44852</v>
      </c>
      <c r="AC78" s="59">
        <v>44852</v>
      </c>
      <c r="AD78" s="59">
        <v>46312</v>
      </c>
      <c r="AE78" s="59">
        <v>46313</v>
      </c>
      <c r="AF78" s="317">
        <v>46677</v>
      </c>
      <c r="AG78" s="99">
        <v>3417</v>
      </c>
      <c r="AH78" s="370"/>
      <c r="AI78" s="410"/>
      <c r="AJ78" s="389"/>
      <c r="AK78" s="86"/>
      <c r="AL78" s="134" t="s">
        <v>812</v>
      </c>
      <c r="AM78" s="134"/>
    </row>
    <row r="79" spans="1:39" s="223" customFormat="1" ht="141.6" hidden="1" customHeight="1">
      <c r="A79" s="189">
        <v>21</v>
      </c>
      <c r="B79" s="99"/>
      <c r="C79" s="333" t="s">
        <v>20</v>
      </c>
      <c r="D79" s="147"/>
      <c r="E79" s="99"/>
      <c r="F79" s="97"/>
      <c r="G79" s="98" t="s">
        <v>240</v>
      </c>
      <c r="H79" s="96" t="s">
        <v>502</v>
      </c>
      <c r="I79" s="97" t="s">
        <v>239</v>
      </c>
      <c r="J79" s="99">
        <v>2</v>
      </c>
      <c r="K79" s="99" t="s">
        <v>501</v>
      </c>
      <c r="L79" s="448">
        <v>40316</v>
      </c>
      <c r="M79" s="321"/>
      <c r="N79" s="474">
        <v>40316</v>
      </c>
      <c r="O79" s="99" t="s">
        <v>11</v>
      </c>
      <c r="P79" s="190" t="s">
        <v>14</v>
      </c>
      <c r="Q79" s="99"/>
      <c r="R79" s="118">
        <v>46142</v>
      </c>
      <c r="S79" s="118">
        <v>46203</v>
      </c>
      <c r="T79" s="118">
        <v>46326</v>
      </c>
      <c r="U79" s="99"/>
      <c r="V79" s="99"/>
      <c r="W79" s="99"/>
      <c r="X79" s="129" t="s">
        <v>1302</v>
      </c>
      <c r="Y79" s="99" t="s">
        <v>1303</v>
      </c>
      <c r="Z79" s="57"/>
      <c r="AA79" s="55"/>
      <c r="AB79" s="59"/>
      <c r="AC79" s="59"/>
      <c r="AD79" s="59">
        <v>46387</v>
      </c>
      <c r="AE79" s="59">
        <v>46752</v>
      </c>
      <c r="AF79" s="55"/>
      <c r="AG79" s="99">
        <v>3417</v>
      </c>
      <c r="AH79" s="203" t="s">
        <v>1229</v>
      </c>
      <c r="AI79" s="46"/>
      <c r="AJ79" s="389"/>
      <c r="AK79" s="86"/>
      <c r="AL79" s="56" t="s">
        <v>1244</v>
      </c>
      <c r="AM79" s="56"/>
    </row>
    <row r="80" spans="1:39" s="223" customFormat="1" ht="133.9" hidden="1" customHeight="1">
      <c r="A80" s="189">
        <v>22</v>
      </c>
      <c r="B80" s="99"/>
      <c r="C80" s="333" t="s">
        <v>20</v>
      </c>
      <c r="D80" s="147"/>
      <c r="E80" s="99"/>
      <c r="F80" s="97"/>
      <c r="G80" s="98" t="s">
        <v>242</v>
      </c>
      <c r="H80" s="96" t="s">
        <v>503</v>
      </c>
      <c r="I80" s="97" t="s">
        <v>498</v>
      </c>
      <c r="J80" s="99">
        <v>2</v>
      </c>
      <c r="K80" s="99" t="s">
        <v>501</v>
      </c>
      <c r="L80" s="448">
        <v>33261</v>
      </c>
      <c r="M80" s="321"/>
      <c r="N80" s="474">
        <v>33261</v>
      </c>
      <c r="O80" s="99" t="s">
        <v>11</v>
      </c>
      <c r="P80" s="190" t="s">
        <v>14</v>
      </c>
      <c r="Q80" s="99"/>
      <c r="R80" s="118">
        <v>46203</v>
      </c>
      <c r="S80" s="118">
        <v>46234</v>
      </c>
      <c r="T80" s="118">
        <v>46356</v>
      </c>
      <c r="U80" s="99"/>
      <c r="V80" s="99"/>
      <c r="W80" s="99"/>
      <c r="X80" s="129" t="s">
        <v>1302</v>
      </c>
      <c r="Y80" s="99" t="s">
        <v>1303</v>
      </c>
      <c r="Z80" s="57"/>
      <c r="AA80" s="55" t="s">
        <v>1231</v>
      </c>
      <c r="AB80" s="59">
        <v>44872</v>
      </c>
      <c r="AC80" s="59">
        <v>46332</v>
      </c>
      <c r="AD80" s="59">
        <v>46333</v>
      </c>
      <c r="AE80" s="59">
        <v>46697</v>
      </c>
      <c r="AF80" s="55"/>
      <c r="AG80" s="99">
        <v>3417</v>
      </c>
      <c r="AH80" s="203"/>
      <c r="AI80" s="46"/>
      <c r="AJ80" s="389"/>
      <c r="AK80" s="86"/>
      <c r="AL80" s="56" t="s">
        <v>812</v>
      </c>
      <c r="AM80" s="56"/>
    </row>
    <row r="81" spans="1:39" ht="195" hidden="1" customHeight="1">
      <c r="A81" s="326">
        <v>23</v>
      </c>
      <c r="B81" s="99"/>
      <c r="C81" s="334" t="s">
        <v>20</v>
      </c>
      <c r="D81" s="147"/>
      <c r="E81" s="55"/>
      <c r="F81" s="46"/>
      <c r="G81" s="84" t="s">
        <v>1232</v>
      </c>
      <c r="H81" s="56" t="s">
        <v>504</v>
      </c>
      <c r="I81" s="46" t="s">
        <v>237</v>
      </c>
      <c r="J81" s="99">
        <v>18</v>
      </c>
      <c r="K81" s="99" t="s">
        <v>883</v>
      </c>
      <c r="L81" s="448">
        <v>3661643</v>
      </c>
      <c r="M81" s="407"/>
      <c r="N81" s="474">
        <f>1234760+2426883</f>
        <v>3661643</v>
      </c>
      <c r="O81" s="99" t="s">
        <v>11</v>
      </c>
      <c r="P81" s="190" t="s">
        <v>14</v>
      </c>
      <c r="Q81" s="99"/>
      <c r="R81" s="118">
        <v>45869</v>
      </c>
      <c r="S81" s="118">
        <v>46295</v>
      </c>
      <c r="T81" s="118">
        <v>46387</v>
      </c>
      <c r="U81" s="99"/>
      <c r="V81" s="99"/>
      <c r="W81" s="99"/>
      <c r="X81" s="99" t="s">
        <v>219</v>
      </c>
      <c r="Y81" s="99" t="s">
        <v>1303</v>
      </c>
      <c r="Z81" s="57"/>
      <c r="AA81" s="55" t="s">
        <v>1234</v>
      </c>
      <c r="AB81" s="59">
        <v>44902</v>
      </c>
      <c r="AC81" s="59">
        <v>46362</v>
      </c>
      <c r="AD81" s="59">
        <v>46363</v>
      </c>
      <c r="AE81" s="59">
        <v>46727</v>
      </c>
      <c r="AF81" s="55"/>
      <c r="AG81" s="99">
        <v>24998</v>
      </c>
      <c r="AH81" s="203" t="s">
        <v>876</v>
      </c>
      <c r="AI81" s="46"/>
      <c r="AJ81" s="389"/>
      <c r="AK81" s="86"/>
      <c r="AL81" s="56" t="s">
        <v>813</v>
      </c>
      <c r="AM81" s="56" t="s">
        <v>884</v>
      </c>
    </row>
    <row r="82" spans="1:39" ht="195" hidden="1" customHeight="1">
      <c r="A82" s="326">
        <v>26</v>
      </c>
      <c r="B82" s="99"/>
      <c r="C82" s="334" t="s">
        <v>20</v>
      </c>
      <c r="D82" s="147"/>
      <c r="E82" s="55"/>
      <c r="F82" s="46"/>
      <c r="G82" s="84"/>
      <c r="H82" s="56" t="s">
        <v>1233</v>
      </c>
      <c r="I82" s="46" t="s">
        <v>237</v>
      </c>
      <c r="J82" s="99">
        <v>75</v>
      </c>
      <c r="K82" s="99" t="s">
        <v>883</v>
      </c>
      <c r="L82" s="448">
        <v>7200000</v>
      </c>
      <c r="M82" s="407"/>
      <c r="N82" s="474"/>
      <c r="O82" s="99"/>
      <c r="P82" s="190" t="s">
        <v>9</v>
      </c>
      <c r="Q82" s="99" t="s">
        <v>18</v>
      </c>
      <c r="R82" s="118">
        <v>45869</v>
      </c>
      <c r="S82" s="118">
        <v>45930</v>
      </c>
      <c r="T82" s="118">
        <v>46053</v>
      </c>
      <c r="U82" s="99"/>
      <c r="V82" s="99"/>
      <c r="W82" s="99"/>
      <c r="X82" s="99" t="s">
        <v>219</v>
      </c>
      <c r="Y82" s="99" t="s">
        <v>1303</v>
      </c>
      <c r="Z82" s="57" t="s">
        <v>1245</v>
      </c>
      <c r="AA82" s="55"/>
      <c r="AB82" s="59"/>
      <c r="AC82" s="59"/>
      <c r="AD82" s="59">
        <v>46045</v>
      </c>
      <c r="AE82" s="59">
        <v>46410</v>
      </c>
      <c r="AF82" s="55"/>
      <c r="AG82" s="99">
        <v>24998</v>
      </c>
      <c r="AH82" s="203"/>
      <c r="AI82" s="46"/>
      <c r="AJ82" s="389"/>
      <c r="AK82" s="86"/>
      <c r="AL82" s="56"/>
      <c r="AM82" s="56"/>
    </row>
    <row r="83" spans="1:39" ht="279" hidden="1" customHeight="1">
      <c r="A83" s="189">
        <v>27</v>
      </c>
      <c r="B83" s="99"/>
      <c r="C83" s="334" t="s">
        <v>20</v>
      </c>
      <c r="D83" s="147"/>
      <c r="E83" s="55"/>
      <c r="F83" s="46"/>
      <c r="G83" s="98" t="s">
        <v>236</v>
      </c>
      <c r="H83" s="96" t="s">
        <v>1235</v>
      </c>
      <c r="I83" s="46" t="s">
        <v>1296</v>
      </c>
      <c r="J83" s="99">
        <v>4</v>
      </c>
      <c r="K83" s="99" t="s">
        <v>883</v>
      </c>
      <c r="L83" s="320">
        <v>371974.56</v>
      </c>
      <c r="M83" s="321"/>
      <c r="N83" s="474"/>
      <c r="O83" s="99" t="s">
        <v>16</v>
      </c>
      <c r="P83" s="190" t="s">
        <v>14</v>
      </c>
      <c r="Q83" s="99"/>
      <c r="R83" s="118">
        <v>46173</v>
      </c>
      <c r="S83" s="118">
        <v>46234</v>
      </c>
      <c r="T83" s="118">
        <v>46295</v>
      </c>
      <c r="U83" s="99"/>
      <c r="V83" s="99"/>
      <c r="W83" s="99"/>
      <c r="X83" s="99" t="s">
        <v>402</v>
      </c>
      <c r="Y83" s="99" t="s">
        <v>1303</v>
      </c>
      <c r="Z83" s="57"/>
      <c r="AA83" s="55" t="s">
        <v>1237</v>
      </c>
      <c r="AB83" s="59">
        <v>45562</v>
      </c>
      <c r="AC83" s="59">
        <v>46292</v>
      </c>
      <c r="AD83" s="59">
        <v>46292</v>
      </c>
      <c r="AE83" s="59">
        <v>46657</v>
      </c>
      <c r="AF83" s="55"/>
      <c r="AG83" s="99">
        <v>25550</v>
      </c>
      <c r="AH83" s="203"/>
      <c r="AI83" s="46"/>
      <c r="AJ83" s="389"/>
      <c r="AK83" s="86"/>
      <c r="AL83" s="56"/>
      <c r="AM83" s="110"/>
    </row>
    <row r="84" spans="1:39" ht="282" hidden="1" customHeight="1">
      <c r="A84" s="189">
        <v>28</v>
      </c>
      <c r="B84" s="99"/>
      <c r="C84" s="334" t="s">
        <v>20</v>
      </c>
      <c r="D84" s="147"/>
      <c r="E84" s="55"/>
      <c r="F84" s="46"/>
      <c r="G84" s="98"/>
      <c r="H84" s="96" t="s">
        <v>1236</v>
      </c>
      <c r="I84" s="46" t="s">
        <v>1296</v>
      </c>
      <c r="J84" s="99">
        <v>6</v>
      </c>
      <c r="K84" s="99" t="s">
        <v>883</v>
      </c>
      <c r="L84" s="446">
        <v>557961.84</v>
      </c>
      <c r="M84" s="321"/>
      <c r="N84" s="474"/>
      <c r="O84" s="99" t="s">
        <v>16</v>
      </c>
      <c r="P84" s="190" t="s">
        <v>14</v>
      </c>
      <c r="Q84" s="99"/>
      <c r="R84" s="118">
        <v>46112</v>
      </c>
      <c r="S84" s="118">
        <v>46173</v>
      </c>
      <c r="T84" s="118">
        <v>46234</v>
      </c>
      <c r="U84" s="99"/>
      <c r="V84" s="99"/>
      <c r="W84" s="99"/>
      <c r="X84" s="99" t="s">
        <v>402</v>
      </c>
      <c r="Y84" s="99" t="s">
        <v>1303</v>
      </c>
      <c r="Z84" s="57"/>
      <c r="AA84" s="55" t="s">
        <v>1238</v>
      </c>
      <c r="AB84" s="59">
        <v>45868</v>
      </c>
      <c r="AC84" s="59">
        <v>46233</v>
      </c>
      <c r="AD84" s="59">
        <v>46233</v>
      </c>
      <c r="AE84" s="59">
        <v>46598</v>
      </c>
      <c r="AF84" s="55"/>
      <c r="AG84" s="99">
        <v>25550</v>
      </c>
      <c r="AH84" s="203"/>
      <c r="AI84" s="46"/>
      <c r="AJ84" s="389"/>
      <c r="AK84" s="86"/>
      <c r="AL84" s="56"/>
      <c r="AM84" s="110"/>
    </row>
    <row r="85" spans="1:39" s="223" customFormat="1" ht="210" hidden="1" customHeight="1">
      <c r="A85" s="189">
        <v>1</v>
      </c>
      <c r="B85" s="99"/>
      <c r="C85" s="333" t="s">
        <v>21</v>
      </c>
      <c r="D85" s="147"/>
      <c r="E85" s="99"/>
      <c r="F85" s="97"/>
      <c r="G85" s="98" t="s">
        <v>251</v>
      </c>
      <c r="H85" s="96" t="s">
        <v>505</v>
      </c>
      <c r="I85" s="97" t="s">
        <v>506</v>
      </c>
      <c r="J85" s="99">
        <v>12</v>
      </c>
      <c r="K85" s="99" t="s">
        <v>182</v>
      </c>
      <c r="L85" s="440">
        <v>47028</v>
      </c>
      <c r="M85" s="496"/>
      <c r="N85" s="474">
        <v>47028</v>
      </c>
      <c r="O85" s="99" t="s">
        <v>11</v>
      </c>
      <c r="P85" s="190" t="s">
        <v>14</v>
      </c>
      <c r="Q85" s="99"/>
      <c r="R85" s="118">
        <v>46022</v>
      </c>
      <c r="S85" s="118">
        <v>46081</v>
      </c>
      <c r="T85" s="118">
        <v>46142</v>
      </c>
      <c r="U85" s="99"/>
      <c r="V85" s="99"/>
      <c r="W85" s="99"/>
      <c r="X85" s="129" t="s">
        <v>1302</v>
      </c>
      <c r="Y85" s="99" t="s">
        <v>1312</v>
      </c>
      <c r="Z85" s="57"/>
      <c r="AA85" s="55" t="s">
        <v>1140</v>
      </c>
      <c r="AB85" s="59">
        <v>44690</v>
      </c>
      <c r="AC85" s="59">
        <v>45054</v>
      </c>
      <c r="AD85" s="59">
        <v>45055</v>
      </c>
      <c r="AE85" s="59">
        <v>46515</v>
      </c>
      <c r="AF85" s="55"/>
      <c r="AG85" s="99">
        <v>26379</v>
      </c>
      <c r="AH85" s="203"/>
      <c r="AI85" s="46"/>
      <c r="AJ85" s="389"/>
      <c r="AK85" s="86"/>
      <c r="AL85" s="56" t="s">
        <v>814</v>
      </c>
      <c r="AM85" s="56"/>
    </row>
    <row r="86" spans="1:39" s="223" customFormat="1" ht="127.9" hidden="1" customHeight="1">
      <c r="A86" s="189">
        <v>3</v>
      </c>
      <c r="B86" s="99"/>
      <c r="C86" s="333" t="s">
        <v>21</v>
      </c>
      <c r="D86" s="147"/>
      <c r="E86" s="99"/>
      <c r="F86" s="97"/>
      <c r="G86" s="98" t="s">
        <v>266</v>
      </c>
      <c r="H86" s="96" t="s">
        <v>507</v>
      </c>
      <c r="I86" s="97" t="s">
        <v>508</v>
      </c>
      <c r="J86" s="99">
        <v>12</v>
      </c>
      <c r="K86" s="99" t="s">
        <v>182</v>
      </c>
      <c r="L86" s="440">
        <v>349562</v>
      </c>
      <c r="M86" s="496"/>
      <c r="N86" s="474">
        <v>349562</v>
      </c>
      <c r="O86" s="99" t="s">
        <v>11</v>
      </c>
      <c r="P86" s="190" t="s">
        <v>14</v>
      </c>
      <c r="Q86" s="99"/>
      <c r="R86" s="118">
        <v>45961</v>
      </c>
      <c r="S86" s="118">
        <v>46022</v>
      </c>
      <c r="T86" s="118">
        <v>46081</v>
      </c>
      <c r="U86" s="99"/>
      <c r="V86" s="99"/>
      <c r="W86" s="99"/>
      <c r="X86" s="129" t="s">
        <v>1302</v>
      </c>
      <c r="Y86" s="99" t="s">
        <v>1312</v>
      </c>
      <c r="Z86" s="57"/>
      <c r="AA86" s="55" t="s">
        <v>1141</v>
      </c>
      <c r="AB86" s="59">
        <v>44621</v>
      </c>
      <c r="AC86" s="59">
        <v>46081</v>
      </c>
      <c r="AD86" s="59">
        <v>46082</v>
      </c>
      <c r="AE86" s="59">
        <v>46446</v>
      </c>
      <c r="AF86" s="55">
        <v>3.5</v>
      </c>
      <c r="AG86" s="99">
        <v>26182</v>
      </c>
      <c r="AH86" s="357"/>
      <c r="AI86" s="97"/>
      <c r="AJ86" s="389"/>
      <c r="AK86" s="86"/>
      <c r="AL86" s="56" t="s">
        <v>814</v>
      </c>
      <c r="AM86" s="56"/>
    </row>
    <row r="87" spans="1:39" s="223" customFormat="1" ht="114.6" hidden="1" customHeight="1">
      <c r="A87" s="189">
        <v>5</v>
      </c>
      <c r="B87" s="99"/>
      <c r="C87" s="333" t="s">
        <v>21</v>
      </c>
      <c r="D87" s="147"/>
      <c r="E87" s="99"/>
      <c r="F87" s="97"/>
      <c r="G87" s="98" t="s">
        <v>267</v>
      </c>
      <c r="H87" s="96" t="s">
        <v>509</v>
      </c>
      <c r="I87" s="97" t="s">
        <v>508</v>
      </c>
      <c r="J87" s="99">
        <v>12</v>
      </c>
      <c r="K87" s="99" t="s">
        <v>182</v>
      </c>
      <c r="L87" s="440">
        <v>18516</v>
      </c>
      <c r="M87" s="496"/>
      <c r="N87" s="474">
        <v>18516</v>
      </c>
      <c r="O87" s="99" t="s">
        <v>11</v>
      </c>
      <c r="P87" s="190" t="s">
        <v>14</v>
      </c>
      <c r="Q87" s="99"/>
      <c r="R87" s="118">
        <v>45961</v>
      </c>
      <c r="S87" s="118">
        <v>45991</v>
      </c>
      <c r="T87" s="118">
        <v>46081</v>
      </c>
      <c r="U87" s="99"/>
      <c r="V87" s="99"/>
      <c r="W87" s="99"/>
      <c r="X87" s="129" t="s">
        <v>1302</v>
      </c>
      <c r="Y87" s="99" t="s">
        <v>1312</v>
      </c>
      <c r="Z87" s="57"/>
      <c r="AA87" s="55" t="s">
        <v>1143</v>
      </c>
      <c r="AB87" s="59">
        <v>44621</v>
      </c>
      <c r="AC87" s="59">
        <v>46081</v>
      </c>
      <c r="AD87" s="59">
        <v>46082</v>
      </c>
      <c r="AE87" s="59">
        <v>46446</v>
      </c>
      <c r="AF87" s="55" t="s">
        <v>1144</v>
      </c>
      <c r="AG87" s="99">
        <v>26182</v>
      </c>
      <c r="AH87" s="357"/>
      <c r="AI87" s="97"/>
      <c r="AJ87" s="389"/>
      <c r="AK87" s="86"/>
      <c r="AL87" s="56" t="s">
        <v>814</v>
      </c>
      <c r="AM87" s="56"/>
    </row>
    <row r="88" spans="1:39" s="223" customFormat="1" ht="144.94999999999999" hidden="1" customHeight="1">
      <c r="A88" s="189">
        <v>8</v>
      </c>
      <c r="B88" s="99"/>
      <c r="C88" s="333" t="s">
        <v>21</v>
      </c>
      <c r="D88" s="147"/>
      <c r="E88" s="99"/>
      <c r="F88" s="97"/>
      <c r="G88" s="98" t="s">
        <v>260</v>
      </c>
      <c r="H88" s="96" t="s">
        <v>510</v>
      </c>
      <c r="I88" s="97" t="s">
        <v>250</v>
      </c>
      <c r="J88" s="99">
        <v>12</v>
      </c>
      <c r="K88" s="99" t="s">
        <v>182</v>
      </c>
      <c r="L88" s="440">
        <v>171305</v>
      </c>
      <c r="M88" s="496"/>
      <c r="N88" s="474">
        <v>171305</v>
      </c>
      <c r="O88" s="99" t="s">
        <v>11</v>
      </c>
      <c r="P88" s="190" t="s">
        <v>14</v>
      </c>
      <c r="Q88" s="99"/>
      <c r="R88" s="118">
        <v>45961</v>
      </c>
      <c r="S88" s="118">
        <v>46022</v>
      </c>
      <c r="T88" s="118">
        <v>46112</v>
      </c>
      <c r="U88" s="99"/>
      <c r="V88" s="99"/>
      <c r="W88" s="99"/>
      <c r="X88" s="129" t="s">
        <v>1302</v>
      </c>
      <c r="Y88" s="99" t="s">
        <v>1312</v>
      </c>
      <c r="Z88" s="57"/>
      <c r="AA88" s="55" t="s">
        <v>1145</v>
      </c>
      <c r="AB88" s="59">
        <v>45017</v>
      </c>
      <c r="AC88" s="59">
        <v>46112</v>
      </c>
      <c r="AD88" s="59" t="s">
        <v>1146</v>
      </c>
      <c r="AE88" s="59">
        <v>46477</v>
      </c>
      <c r="AF88" s="55" t="s">
        <v>1147</v>
      </c>
      <c r="AG88" s="99">
        <v>18627</v>
      </c>
      <c r="AH88" s="357"/>
      <c r="AI88" s="97"/>
      <c r="AJ88" s="389"/>
      <c r="AK88" s="86"/>
      <c r="AL88" s="56" t="s">
        <v>814</v>
      </c>
      <c r="AM88" s="56"/>
    </row>
    <row r="89" spans="1:39" s="223" customFormat="1" ht="264.95" hidden="1" customHeight="1">
      <c r="A89" s="189">
        <v>9</v>
      </c>
      <c r="B89" s="99"/>
      <c r="C89" s="333" t="s">
        <v>21</v>
      </c>
      <c r="D89" s="147"/>
      <c r="E89" s="99"/>
      <c r="F89" s="97"/>
      <c r="G89" s="98" t="s">
        <v>249</v>
      </c>
      <c r="H89" s="96" t="s">
        <v>511</v>
      </c>
      <c r="I89" s="97" t="s">
        <v>250</v>
      </c>
      <c r="J89" s="99">
        <v>12</v>
      </c>
      <c r="K89" s="99" t="s">
        <v>182</v>
      </c>
      <c r="L89" s="440">
        <v>131600</v>
      </c>
      <c r="M89" s="496"/>
      <c r="N89" s="474">
        <v>131600</v>
      </c>
      <c r="O89" s="99" t="s">
        <v>11</v>
      </c>
      <c r="P89" s="190" t="s">
        <v>14</v>
      </c>
      <c r="Q89" s="99"/>
      <c r="R89" s="118">
        <v>45991</v>
      </c>
      <c r="S89" s="118">
        <v>46053</v>
      </c>
      <c r="T89" s="118">
        <v>46112</v>
      </c>
      <c r="U89" s="99"/>
      <c r="V89" s="99"/>
      <c r="W89" s="99"/>
      <c r="X89" s="129" t="s">
        <v>1302</v>
      </c>
      <c r="Y89" s="99" t="s">
        <v>1303</v>
      </c>
      <c r="Z89" s="57"/>
      <c r="AA89" s="55" t="s">
        <v>1148</v>
      </c>
      <c r="AB89" s="59">
        <v>45017</v>
      </c>
      <c r="AC89" s="59">
        <v>46112</v>
      </c>
      <c r="AD89" s="59">
        <v>46113</v>
      </c>
      <c r="AE89" s="59">
        <v>46477</v>
      </c>
      <c r="AF89" s="55" t="s">
        <v>1147</v>
      </c>
      <c r="AG89" s="99">
        <v>18627</v>
      </c>
      <c r="AH89" s="357"/>
      <c r="AI89" s="97"/>
      <c r="AJ89" s="389"/>
      <c r="AK89" s="86"/>
      <c r="AL89" s="56" t="s">
        <v>814</v>
      </c>
      <c r="AM89" s="56"/>
    </row>
    <row r="90" spans="1:39" s="223" customFormat="1" ht="327" hidden="1" customHeight="1">
      <c r="A90" s="189">
        <v>10</v>
      </c>
      <c r="B90" s="99"/>
      <c r="C90" s="333" t="s">
        <v>21</v>
      </c>
      <c r="D90" s="147"/>
      <c r="E90" s="99"/>
      <c r="F90" s="97"/>
      <c r="G90" s="98" t="s">
        <v>263</v>
      </c>
      <c r="H90" s="96" t="s">
        <v>512</v>
      </c>
      <c r="I90" s="97" t="s">
        <v>513</v>
      </c>
      <c r="J90" s="99">
        <v>12</v>
      </c>
      <c r="K90" s="99" t="s">
        <v>182</v>
      </c>
      <c r="L90" s="440">
        <v>59560</v>
      </c>
      <c r="M90" s="496"/>
      <c r="N90" s="474">
        <v>59560</v>
      </c>
      <c r="O90" s="99" t="s">
        <v>11</v>
      </c>
      <c r="P90" s="190" t="s">
        <v>14</v>
      </c>
      <c r="Q90" s="99"/>
      <c r="R90" s="118">
        <v>46234</v>
      </c>
      <c r="S90" s="118">
        <v>46295</v>
      </c>
      <c r="T90" s="118">
        <v>46356</v>
      </c>
      <c r="U90" s="99"/>
      <c r="V90" s="99"/>
      <c r="W90" s="99"/>
      <c r="X90" s="129" t="s">
        <v>1302</v>
      </c>
      <c r="Y90" s="99" t="s">
        <v>1303</v>
      </c>
      <c r="Z90" s="57"/>
      <c r="AA90" s="55" t="s">
        <v>1149</v>
      </c>
      <c r="AB90" s="59">
        <v>44896</v>
      </c>
      <c r="AC90" s="59">
        <v>46356</v>
      </c>
      <c r="AD90" s="59">
        <v>46357</v>
      </c>
      <c r="AE90" s="59">
        <v>46721</v>
      </c>
      <c r="AF90" s="55"/>
      <c r="AG90" s="99">
        <v>3557</v>
      </c>
      <c r="AH90" s="357"/>
      <c r="AI90" s="97"/>
      <c r="AJ90" s="389"/>
      <c r="AK90" s="86"/>
      <c r="AL90" s="56" t="s">
        <v>814</v>
      </c>
      <c r="AM90" s="56"/>
    </row>
    <row r="91" spans="1:39" s="223" customFormat="1" ht="326.25" hidden="1" customHeight="1">
      <c r="A91" s="189">
        <v>11</v>
      </c>
      <c r="B91" s="99"/>
      <c r="C91" s="333" t="s">
        <v>21</v>
      </c>
      <c r="D91" s="147"/>
      <c r="E91" s="99"/>
      <c r="F91" s="97"/>
      <c r="G91" s="98" t="s">
        <v>261</v>
      </c>
      <c r="H91" s="96" t="s">
        <v>514</v>
      </c>
      <c r="I91" s="97" t="s">
        <v>364</v>
      </c>
      <c r="J91" s="99">
        <v>12</v>
      </c>
      <c r="K91" s="99" t="s">
        <v>182</v>
      </c>
      <c r="L91" s="440">
        <v>79667</v>
      </c>
      <c r="M91" s="496"/>
      <c r="N91" s="474">
        <v>79667</v>
      </c>
      <c r="O91" s="99" t="s">
        <v>11</v>
      </c>
      <c r="P91" s="190" t="s">
        <v>14</v>
      </c>
      <c r="Q91" s="99"/>
      <c r="R91" s="118">
        <v>46234</v>
      </c>
      <c r="S91" s="118">
        <v>46295</v>
      </c>
      <c r="T91" s="118">
        <v>46356</v>
      </c>
      <c r="U91" s="99"/>
      <c r="V91" s="99"/>
      <c r="W91" s="99"/>
      <c r="X91" s="129" t="s">
        <v>1302</v>
      </c>
      <c r="Y91" s="99" t="s">
        <v>1303</v>
      </c>
      <c r="Z91" s="57"/>
      <c r="AA91" s="55" t="s">
        <v>1150</v>
      </c>
      <c r="AB91" s="59">
        <v>44896</v>
      </c>
      <c r="AC91" s="59">
        <v>46356</v>
      </c>
      <c r="AD91" s="59">
        <v>46357</v>
      </c>
      <c r="AE91" s="59">
        <v>46721</v>
      </c>
      <c r="AF91" s="55"/>
      <c r="AG91" s="99">
        <v>3557</v>
      </c>
      <c r="AH91" s="357"/>
      <c r="AI91" s="97"/>
      <c r="AJ91" s="389"/>
      <c r="AK91" s="86"/>
      <c r="AL91" s="56" t="s">
        <v>814</v>
      </c>
      <c r="AM91" s="56"/>
    </row>
    <row r="92" spans="1:39" s="223" customFormat="1" ht="315.75" hidden="1" customHeight="1">
      <c r="A92" s="189">
        <v>12</v>
      </c>
      <c r="B92" s="99"/>
      <c r="C92" s="333" t="s">
        <v>21</v>
      </c>
      <c r="D92" s="147"/>
      <c r="E92" s="99"/>
      <c r="F92" s="97"/>
      <c r="G92" s="98" t="s">
        <v>262</v>
      </c>
      <c r="H92" s="96" t="s">
        <v>515</v>
      </c>
      <c r="I92" s="97" t="s">
        <v>365</v>
      </c>
      <c r="J92" s="99">
        <v>12</v>
      </c>
      <c r="K92" s="99" t="s">
        <v>182</v>
      </c>
      <c r="L92" s="440">
        <v>36479</v>
      </c>
      <c r="M92" s="496"/>
      <c r="N92" s="474">
        <v>36479</v>
      </c>
      <c r="O92" s="99" t="s">
        <v>11</v>
      </c>
      <c r="P92" s="190" t="s">
        <v>14</v>
      </c>
      <c r="Q92" s="99"/>
      <c r="R92" s="118">
        <v>46234</v>
      </c>
      <c r="S92" s="118">
        <v>46295</v>
      </c>
      <c r="T92" s="118">
        <v>46356</v>
      </c>
      <c r="U92" s="99"/>
      <c r="V92" s="99"/>
      <c r="W92" s="99"/>
      <c r="X92" s="129" t="s">
        <v>1302</v>
      </c>
      <c r="Y92" s="99" t="s">
        <v>1303</v>
      </c>
      <c r="Z92" s="57"/>
      <c r="AA92" s="55" t="s">
        <v>1151</v>
      </c>
      <c r="AB92" s="59">
        <v>44896</v>
      </c>
      <c r="AC92" s="59">
        <v>46356</v>
      </c>
      <c r="AD92" s="59">
        <v>46357</v>
      </c>
      <c r="AE92" s="59">
        <v>46721</v>
      </c>
      <c r="AF92" s="55"/>
      <c r="AG92" s="99">
        <v>3557</v>
      </c>
      <c r="AH92" s="357"/>
      <c r="AI92" s="97"/>
      <c r="AJ92" s="389"/>
      <c r="AK92" s="86"/>
      <c r="AL92" s="56" t="s">
        <v>814</v>
      </c>
      <c r="AM92" s="56"/>
    </row>
    <row r="93" spans="1:39" s="223" customFormat="1" ht="298.5" hidden="1" customHeight="1">
      <c r="A93" s="189">
        <v>13</v>
      </c>
      <c r="B93" s="99"/>
      <c r="C93" s="333" t="s">
        <v>21</v>
      </c>
      <c r="D93" s="147"/>
      <c r="E93" s="99"/>
      <c r="F93" s="97"/>
      <c r="G93" s="98" t="s">
        <v>264</v>
      </c>
      <c r="H93" s="96" t="s">
        <v>516</v>
      </c>
      <c r="I93" s="97" t="s">
        <v>366</v>
      </c>
      <c r="J93" s="99">
        <v>12</v>
      </c>
      <c r="K93" s="99" t="s">
        <v>182</v>
      </c>
      <c r="L93" s="440">
        <v>36958</v>
      </c>
      <c r="M93" s="496"/>
      <c r="N93" s="474">
        <v>36958</v>
      </c>
      <c r="O93" s="99" t="s">
        <v>11</v>
      </c>
      <c r="P93" s="190" t="s">
        <v>14</v>
      </c>
      <c r="Q93" s="99"/>
      <c r="R93" s="118">
        <v>46234</v>
      </c>
      <c r="S93" s="118">
        <v>46295</v>
      </c>
      <c r="T93" s="118">
        <v>46356</v>
      </c>
      <c r="U93" s="99"/>
      <c r="V93" s="99"/>
      <c r="W93" s="99"/>
      <c r="X93" s="129" t="s">
        <v>1302</v>
      </c>
      <c r="Y93" s="99" t="s">
        <v>1303</v>
      </c>
      <c r="Z93" s="57"/>
      <c r="AA93" s="55" t="s">
        <v>1152</v>
      </c>
      <c r="AB93" s="59">
        <v>44916</v>
      </c>
      <c r="AC93" s="59">
        <v>46376</v>
      </c>
      <c r="AD93" s="59">
        <v>46377</v>
      </c>
      <c r="AE93" s="59">
        <v>46741</v>
      </c>
      <c r="AF93" s="55"/>
      <c r="AG93" s="99">
        <v>3557</v>
      </c>
      <c r="AH93" s="357"/>
      <c r="AI93" s="97"/>
      <c r="AJ93" s="389"/>
      <c r="AK93" s="86"/>
      <c r="AL93" s="56" t="s">
        <v>814</v>
      </c>
      <c r="AM93" s="56"/>
    </row>
    <row r="94" spans="1:39" ht="300" hidden="1" customHeight="1">
      <c r="A94" s="326">
        <v>15</v>
      </c>
      <c r="B94" s="99"/>
      <c r="C94" s="334" t="s">
        <v>21</v>
      </c>
      <c r="D94" s="147"/>
      <c r="E94" s="55"/>
      <c r="F94" s="97"/>
      <c r="G94" s="98" t="s">
        <v>885</v>
      </c>
      <c r="H94" s="96" t="s">
        <v>886</v>
      </c>
      <c r="I94" s="97" t="s">
        <v>252</v>
      </c>
      <c r="J94" s="99">
        <v>12</v>
      </c>
      <c r="K94" s="99" t="s">
        <v>182</v>
      </c>
      <c r="L94" s="440">
        <v>19904</v>
      </c>
      <c r="M94" s="496"/>
      <c r="N94" s="474">
        <v>19904</v>
      </c>
      <c r="O94" s="99" t="s">
        <v>11</v>
      </c>
      <c r="P94" s="190" t="s">
        <v>9</v>
      </c>
      <c r="Q94" s="99"/>
      <c r="R94" s="118">
        <v>46112</v>
      </c>
      <c r="S94" s="118">
        <v>46203</v>
      </c>
      <c r="T94" s="118">
        <v>46356</v>
      </c>
      <c r="U94" s="99"/>
      <c r="V94" s="99"/>
      <c r="W94" s="99"/>
      <c r="X94" s="129" t="s">
        <v>1302</v>
      </c>
      <c r="Y94" s="99" t="s">
        <v>1303</v>
      </c>
      <c r="Z94" s="57"/>
      <c r="AA94" s="55" t="s">
        <v>1153</v>
      </c>
      <c r="AB94" s="59">
        <v>44557</v>
      </c>
      <c r="AC94" s="59">
        <v>46382</v>
      </c>
      <c r="AD94" s="59">
        <v>46383</v>
      </c>
      <c r="AE94" s="59">
        <v>46747</v>
      </c>
      <c r="AF94" s="55"/>
      <c r="AG94" s="99">
        <v>3557</v>
      </c>
      <c r="AH94" s="367"/>
      <c r="AI94" s="46"/>
      <c r="AJ94" s="389"/>
      <c r="AK94" s="86"/>
      <c r="AL94" s="56" t="s">
        <v>815</v>
      </c>
      <c r="AM94" s="56"/>
    </row>
    <row r="95" spans="1:39" ht="228" hidden="1" customHeight="1">
      <c r="A95" s="326">
        <v>16</v>
      </c>
      <c r="B95" s="99"/>
      <c r="C95" s="334" t="s">
        <v>21</v>
      </c>
      <c r="D95" s="147"/>
      <c r="E95" s="55"/>
      <c r="F95" s="97"/>
      <c r="G95" s="98" t="s">
        <v>887</v>
      </c>
      <c r="H95" s="96" t="s">
        <v>890</v>
      </c>
      <c r="I95" s="97" t="s">
        <v>888</v>
      </c>
      <c r="J95" s="99">
        <v>12</v>
      </c>
      <c r="K95" s="99" t="s">
        <v>182</v>
      </c>
      <c r="L95" s="440">
        <v>27498</v>
      </c>
      <c r="M95" s="496"/>
      <c r="N95" s="474">
        <v>27498</v>
      </c>
      <c r="O95" s="99" t="s">
        <v>11</v>
      </c>
      <c r="P95" s="190" t="s">
        <v>14</v>
      </c>
      <c r="Q95" s="99"/>
      <c r="R95" s="118">
        <v>45991</v>
      </c>
      <c r="S95" s="118">
        <v>46081</v>
      </c>
      <c r="T95" s="118">
        <v>46142</v>
      </c>
      <c r="U95" s="99"/>
      <c r="V95" s="99"/>
      <c r="W95" s="99"/>
      <c r="X95" s="129" t="s">
        <v>1302</v>
      </c>
      <c r="Y95" s="99" t="s">
        <v>1303</v>
      </c>
      <c r="Z95" s="57"/>
      <c r="AA95" s="55" t="s">
        <v>1154</v>
      </c>
      <c r="AB95" s="59">
        <v>45047</v>
      </c>
      <c r="AC95" s="59">
        <v>46142</v>
      </c>
      <c r="AD95" s="59">
        <v>46143</v>
      </c>
      <c r="AE95" s="59">
        <v>46903</v>
      </c>
      <c r="AF95" s="55" t="s">
        <v>1155</v>
      </c>
      <c r="AG95" s="99">
        <v>3557</v>
      </c>
      <c r="AH95" s="367"/>
      <c r="AI95" s="46"/>
      <c r="AJ95" s="389"/>
      <c r="AK95" s="86"/>
      <c r="AL95" s="56" t="s">
        <v>1330</v>
      </c>
      <c r="AM95" s="56"/>
    </row>
    <row r="96" spans="1:39" ht="228.6" hidden="1" customHeight="1">
      <c r="A96" s="326">
        <v>17</v>
      </c>
      <c r="B96" s="99"/>
      <c r="C96" s="334" t="s">
        <v>21</v>
      </c>
      <c r="D96" s="147"/>
      <c r="E96" s="55"/>
      <c r="F96" s="46"/>
      <c r="G96" s="98" t="s">
        <v>889</v>
      </c>
      <c r="H96" s="56" t="s">
        <v>891</v>
      </c>
      <c r="I96" s="46" t="s">
        <v>892</v>
      </c>
      <c r="J96" s="99">
        <v>12</v>
      </c>
      <c r="K96" s="99" t="s">
        <v>182</v>
      </c>
      <c r="L96" s="446">
        <v>13244</v>
      </c>
      <c r="M96" s="321"/>
      <c r="N96" s="474">
        <v>13244</v>
      </c>
      <c r="O96" s="55" t="s">
        <v>11</v>
      </c>
      <c r="P96" s="190" t="s">
        <v>14</v>
      </c>
      <c r="Q96" s="99"/>
      <c r="R96" s="118">
        <v>45991</v>
      </c>
      <c r="S96" s="118">
        <v>46081</v>
      </c>
      <c r="T96" s="118">
        <v>46142</v>
      </c>
      <c r="U96" s="99"/>
      <c r="V96" s="99"/>
      <c r="W96" s="99"/>
      <c r="X96" s="129" t="s">
        <v>1302</v>
      </c>
      <c r="Y96" s="55" t="s">
        <v>1303</v>
      </c>
      <c r="Z96" s="57"/>
      <c r="AA96" s="55" t="s">
        <v>1156</v>
      </c>
      <c r="AB96" s="59">
        <v>45047</v>
      </c>
      <c r="AC96" s="59">
        <v>45046</v>
      </c>
      <c r="AD96" s="59">
        <v>46143</v>
      </c>
      <c r="AE96" s="59">
        <v>46873</v>
      </c>
      <c r="AF96" s="55" t="s">
        <v>1155</v>
      </c>
      <c r="AG96" s="99">
        <v>3557</v>
      </c>
      <c r="AH96" s="371"/>
      <c r="AI96" s="102"/>
      <c r="AJ96" s="389"/>
      <c r="AK96" s="86"/>
      <c r="AL96" s="56" t="s">
        <v>816</v>
      </c>
      <c r="AM96" s="102"/>
    </row>
    <row r="97" spans="1:41" ht="204" hidden="1" customHeight="1">
      <c r="A97" s="326">
        <v>18</v>
      </c>
      <c r="B97" s="99"/>
      <c r="C97" s="334" t="s">
        <v>21</v>
      </c>
      <c r="D97" s="147"/>
      <c r="E97" s="55"/>
      <c r="F97" s="46"/>
      <c r="G97" s="98" t="s">
        <v>253</v>
      </c>
      <c r="H97" s="56" t="s">
        <v>517</v>
      </c>
      <c r="I97" s="46" t="s">
        <v>518</v>
      </c>
      <c r="J97" s="99">
        <v>12</v>
      </c>
      <c r="K97" s="99" t="s">
        <v>182</v>
      </c>
      <c r="L97" s="446">
        <v>136940</v>
      </c>
      <c r="M97" s="321"/>
      <c r="N97" s="474">
        <v>136940</v>
      </c>
      <c r="O97" s="55" t="s">
        <v>11</v>
      </c>
      <c r="P97" s="190" t="s">
        <v>9</v>
      </c>
      <c r="Q97" s="99"/>
      <c r="R97" s="118">
        <v>45961</v>
      </c>
      <c r="S97" s="118">
        <v>46053</v>
      </c>
      <c r="T97" s="118">
        <v>46203</v>
      </c>
      <c r="U97" s="99"/>
      <c r="V97" s="99"/>
      <c r="W97" s="99"/>
      <c r="X97" s="129" t="s">
        <v>1302</v>
      </c>
      <c r="Y97" s="55" t="s">
        <v>1303</v>
      </c>
      <c r="Z97" s="57"/>
      <c r="AA97" s="55"/>
      <c r="AB97" s="59"/>
      <c r="AC97" s="59"/>
      <c r="AD97" s="59">
        <v>46210</v>
      </c>
      <c r="AE97" s="59">
        <v>46575</v>
      </c>
      <c r="AF97" s="55" t="s">
        <v>1157</v>
      </c>
      <c r="AG97" s="99">
        <v>2771</v>
      </c>
      <c r="AH97" s="367"/>
      <c r="AI97" s="46"/>
      <c r="AJ97" s="389"/>
      <c r="AK97" s="86"/>
      <c r="AL97" s="56" t="s">
        <v>817</v>
      </c>
      <c r="AM97" s="56"/>
    </row>
    <row r="98" spans="1:41" ht="231" hidden="1" customHeight="1">
      <c r="A98" s="326">
        <v>19</v>
      </c>
      <c r="B98" s="99"/>
      <c r="C98" s="334" t="s">
        <v>21</v>
      </c>
      <c r="D98" s="147"/>
      <c r="E98" s="55"/>
      <c r="F98" s="46"/>
      <c r="G98" s="98" t="s">
        <v>254</v>
      </c>
      <c r="H98" s="56" t="s">
        <v>519</v>
      </c>
      <c r="I98" s="46" t="s">
        <v>520</v>
      </c>
      <c r="J98" s="99">
        <v>12</v>
      </c>
      <c r="K98" s="99" t="s">
        <v>182</v>
      </c>
      <c r="L98" s="446">
        <v>99319</v>
      </c>
      <c r="M98" s="321"/>
      <c r="N98" s="474">
        <v>99319</v>
      </c>
      <c r="O98" s="55" t="s">
        <v>11</v>
      </c>
      <c r="P98" s="190" t="s">
        <v>9</v>
      </c>
      <c r="Q98" s="99"/>
      <c r="R98" s="118">
        <v>45961</v>
      </c>
      <c r="S98" s="118">
        <v>46053</v>
      </c>
      <c r="T98" s="118">
        <v>46203</v>
      </c>
      <c r="U98" s="99"/>
      <c r="V98" s="99"/>
      <c r="W98" s="99"/>
      <c r="X98" s="129" t="s">
        <v>1302</v>
      </c>
      <c r="Y98" s="99" t="s">
        <v>1303</v>
      </c>
      <c r="Z98" s="57"/>
      <c r="AA98" s="55"/>
      <c r="AB98" s="59"/>
      <c r="AC98" s="59"/>
      <c r="AD98" s="59">
        <v>46210</v>
      </c>
      <c r="AE98" s="59">
        <v>46575</v>
      </c>
      <c r="AF98" s="55" t="s">
        <v>1157</v>
      </c>
      <c r="AG98" s="99">
        <v>2771</v>
      </c>
      <c r="AH98" s="367"/>
      <c r="AI98" s="46"/>
      <c r="AJ98" s="389"/>
      <c r="AK98" s="86"/>
      <c r="AL98" s="56" t="s">
        <v>818</v>
      </c>
      <c r="AM98" s="56"/>
    </row>
    <row r="99" spans="1:41" ht="214.5" hidden="1" customHeight="1">
      <c r="A99" s="326">
        <v>20</v>
      </c>
      <c r="B99" s="99"/>
      <c r="C99" s="334" t="s">
        <v>21</v>
      </c>
      <c r="D99" s="147"/>
      <c r="E99" s="55"/>
      <c r="F99" s="46"/>
      <c r="G99" s="98" t="s">
        <v>255</v>
      </c>
      <c r="H99" s="56" t="s">
        <v>521</v>
      </c>
      <c r="I99" s="46" t="s">
        <v>522</v>
      </c>
      <c r="J99" s="99">
        <v>12</v>
      </c>
      <c r="K99" s="99" t="s">
        <v>182</v>
      </c>
      <c r="L99" s="446">
        <v>79234</v>
      </c>
      <c r="M99" s="321"/>
      <c r="N99" s="474">
        <v>79234</v>
      </c>
      <c r="O99" s="55" t="s">
        <v>11</v>
      </c>
      <c r="P99" s="190" t="s">
        <v>9</v>
      </c>
      <c r="Q99" s="99"/>
      <c r="R99" s="118">
        <v>45961</v>
      </c>
      <c r="S99" s="118">
        <v>46053</v>
      </c>
      <c r="T99" s="118">
        <v>46203</v>
      </c>
      <c r="U99" s="99"/>
      <c r="V99" s="99"/>
      <c r="W99" s="99"/>
      <c r="X99" s="129" t="s">
        <v>1302</v>
      </c>
      <c r="Y99" s="99" t="s">
        <v>1303</v>
      </c>
      <c r="Z99" s="57"/>
      <c r="AA99" s="55"/>
      <c r="AB99" s="59"/>
      <c r="AC99" s="59"/>
      <c r="AD99" s="59">
        <v>46210</v>
      </c>
      <c r="AE99" s="59">
        <v>46575</v>
      </c>
      <c r="AF99" s="55" t="s">
        <v>1157</v>
      </c>
      <c r="AG99" s="99">
        <v>2771</v>
      </c>
      <c r="AH99" s="367" t="s">
        <v>893</v>
      </c>
      <c r="AI99" s="46"/>
      <c r="AJ99" s="389"/>
      <c r="AK99" s="86"/>
      <c r="AL99" s="56" t="s">
        <v>819</v>
      </c>
      <c r="AM99" s="56"/>
    </row>
    <row r="100" spans="1:41" ht="233.25" hidden="1" customHeight="1">
      <c r="A100" s="326">
        <v>21</v>
      </c>
      <c r="B100" s="99"/>
      <c r="C100" s="334" t="s">
        <v>21</v>
      </c>
      <c r="D100" s="147"/>
      <c r="E100" s="55"/>
      <c r="F100" s="46"/>
      <c r="G100" s="98" t="s">
        <v>256</v>
      </c>
      <c r="H100" s="56" t="s">
        <v>523</v>
      </c>
      <c r="I100" s="46" t="s">
        <v>524</v>
      </c>
      <c r="J100" s="99">
        <v>12</v>
      </c>
      <c r="K100" s="99" t="s">
        <v>182</v>
      </c>
      <c r="L100" s="446">
        <v>94274</v>
      </c>
      <c r="M100" s="321"/>
      <c r="N100" s="474">
        <v>94274</v>
      </c>
      <c r="O100" s="55" t="s">
        <v>11</v>
      </c>
      <c r="P100" s="190" t="s">
        <v>9</v>
      </c>
      <c r="Q100" s="99"/>
      <c r="R100" s="118">
        <v>45961</v>
      </c>
      <c r="S100" s="118">
        <v>46053</v>
      </c>
      <c r="T100" s="118">
        <v>46203</v>
      </c>
      <c r="U100" s="99"/>
      <c r="V100" s="99"/>
      <c r="W100" s="99"/>
      <c r="X100" s="129" t="s">
        <v>1302</v>
      </c>
      <c r="Y100" s="99" t="s">
        <v>1303</v>
      </c>
      <c r="Z100" s="57"/>
      <c r="AA100" s="55"/>
      <c r="AB100" s="59"/>
      <c r="AC100" s="59"/>
      <c r="AD100" s="59">
        <v>46210</v>
      </c>
      <c r="AE100" s="59">
        <v>46575</v>
      </c>
      <c r="AF100" s="55" t="s">
        <v>1157</v>
      </c>
      <c r="AG100" s="99">
        <v>2771</v>
      </c>
      <c r="AH100" s="367" t="s">
        <v>894</v>
      </c>
      <c r="AI100" s="46"/>
      <c r="AJ100" s="389"/>
      <c r="AK100" s="86"/>
      <c r="AL100" s="56" t="s">
        <v>820</v>
      </c>
      <c r="AM100" s="56"/>
      <c r="AO100" s="9"/>
    </row>
    <row r="101" spans="1:41" ht="215.25" hidden="1" customHeight="1">
      <c r="A101" s="326">
        <v>22</v>
      </c>
      <c r="B101" s="99"/>
      <c r="C101" s="334" t="s">
        <v>21</v>
      </c>
      <c r="D101" s="147"/>
      <c r="E101" s="55"/>
      <c r="F101" s="46"/>
      <c r="G101" s="98" t="s">
        <v>257</v>
      </c>
      <c r="H101" s="56" t="s">
        <v>525</v>
      </c>
      <c r="I101" s="46" t="s">
        <v>518</v>
      </c>
      <c r="J101" s="99">
        <v>12</v>
      </c>
      <c r="K101" s="99" t="s">
        <v>182</v>
      </c>
      <c r="L101" s="446">
        <v>81546</v>
      </c>
      <c r="M101" s="321"/>
      <c r="N101" s="474">
        <v>81546</v>
      </c>
      <c r="O101" s="55" t="s">
        <v>11</v>
      </c>
      <c r="P101" s="190" t="s">
        <v>9</v>
      </c>
      <c r="Q101" s="99"/>
      <c r="R101" s="118">
        <v>45961</v>
      </c>
      <c r="S101" s="118">
        <v>46053</v>
      </c>
      <c r="T101" s="118">
        <v>46203</v>
      </c>
      <c r="U101" s="99"/>
      <c r="V101" s="99"/>
      <c r="W101" s="99"/>
      <c r="X101" s="129" t="s">
        <v>1302</v>
      </c>
      <c r="Y101" s="99" t="s">
        <v>1303</v>
      </c>
      <c r="Z101" s="57"/>
      <c r="AA101" s="55"/>
      <c r="AB101" s="59"/>
      <c r="AC101" s="59"/>
      <c r="AD101" s="59">
        <v>46210</v>
      </c>
      <c r="AE101" s="59">
        <v>46575</v>
      </c>
      <c r="AF101" s="55" t="s">
        <v>1157</v>
      </c>
      <c r="AG101" s="99">
        <v>2771</v>
      </c>
      <c r="AH101" s="367" t="s">
        <v>894</v>
      </c>
      <c r="AI101" s="46"/>
      <c r="AJ101" s="389"/>
      <c r="AK101" s="86"/>
      <c r="AL101" s="56" t="s">
        <v>821</v>
      </c>
      <c r="AM101" s="56"/>
    </row>
    <row r="102" spans="1:41" ht="212.25" hidden="1" customHeight="1">
      <c r="A102" s="326">
        <v>23</v>
      </c>
      <c r="B102" s="99"/>
      <c r="C102" s="334" t="s">
        <v>21</v>
      </c>
      <c r="D102" s="147"/>
      <c r="E102" s="55"/>
      <c r="F102" s="46"/>
      <c r="G102" s="98" t="s">
        <v>258</v>
      </c>
      <c r="H102" s="56" t="s">
        <v>526</v>
      </c>
      <c r="I102" s="46" t="s">
        <v>527</v>
      </c>
      <c r="J102" s="99">
        <v>12</v>
      </c>
      <c r="K102" s="99" t="s">
        <v>182</v>
      </c>
      <c r="L102" s="446">
        <v>89686</v>
      </c>
      <c r="M102" s="321"/>
      <c r="N102" s="474">
        <v>89686</v>
      </c>
      <c r="O102" s="55" t="s">
        <v>11</v>
      </c>
      <c r="P102" s="190" t="s">
        <v>9</v>
      </c>
      <c r="Q102" s="99"/>
      <c r="R102" s="118">
        <v>45961</v>
      </c>
      <c r="S102" s="118">
        <v>46053</v>
      </c>
      <c r="T102" s="118">
        <v>46203</v>
      </c>
      <c r="U102" s="99"/>
      <c r="V102" s="99"/>
      <c r="W102" s="99"/>
      <c r="X102" s="129" t="s">
        <v>1302</v>
      </c>
      <c r="Y102" s="99" t="s">
        <v>1303</v>
      </c>
      <c r="Z102" s="57"/>
      <c r="AA102" s="55"/>
      <c r="AB102" s="59"/>
      <c r="AC102" s="59"/>
      <c r="AD102" s="59">
        <v>46210</v>
      </c>
      <c r="AE102" s="59">
        <v>46575</v>
      </c>
      <c r="AF102" s="55" t="s">
        <v>1157</v>
      </c>
      <c r="AG102" s="99">
        <v>2771</v>
      </c>
      <c r="AH102" s="367" t="s">
        <v>894</v>
      </c>
      <c r="AI102" s="46"/>
      <c r="AJ102" s="389"/>
      <c r="AK102" s="86"/>
      <c r="AL102" s="56" t="s">
        <v>822</v>
      </c>
      <c r="AM102" s="56"/>
    </row>
    <row r="103" spans="1:41" s="223" customFormat="1" ht="212.25" hidden="1" customHeight="1">
      <c r="A103" s="189">
        <v>24</v>
      </c>
      <c r="B103" s="99"/>
      <c r="C103" s="333" t="s">
        <v>21</v>
      </c>
      <c r="D103" s="147"/>
      <c r="E103" s="99"/>
      <c r="F103" s="97"/>
      <c r="G103" s="98" t="s">
        <v>259</v>
      </c>
      <c r="H103" s="96" t="s">
        <v>528</v>
      </c>
      <c r="I103" s="97" t="s">
        <v>529</v>
      </c>
      <c r="J103" s="99">
        <v>12</v>
      </c>
      <c r="K103" s="99" t="s">
        <v>182</v>
      </c>
      <c r="L103" s="440">
        <v>103627</v>
      </c>
      <c r="M103" s="496"/>
      <c r="N103" s="474">
        <v>103627</v>
      </c>
      <c r="O103" s="99" t="s">
        <v>11</v>
      </c>
      <c r="P103" s="190" t="s">
        <v>9</v>
      </c>
      <c r="Q103" s="99"/>
      <c r="R103" s="118">
        <v>45961</v>
      </c>
      <c r="S103" s="118">
        <v>46053</v>
      </c>
      <c r="T103" s="118">
        <v>46203</v>
      </c>
      <c r="U103" s="99"/>
      <c r="V103" s="99"/>
      <c r="W103" s="99"/>
      <c r="X103" s="129" t="s">
        <v>1302</v>
      </c>
      <c r="Y103" s="99" t="s">
        <v>1303</v>
      </c>
      <c r="Z103" s="57"/>
      <c r="AA103" s="55"/>
      <c r="AB103" s="59"/>
      <c r="AC103" s="59"/>
      <c r="AD103" s="59">
        <v>46210</v>
      </c>
      <c r="AE103" s="59">
        <v>46575</v>
      </c>
      <c r="AF103" s="55" t="s">
        <v>1157</v>
      </c>
      <c r="AG103" s="99">
        <v>2771</v>
      </c>
      <c r="AH103" s="367" t="s">
        <v>894</v>
      </c>
      <c r="AI103" s="46"/>
      <c r="AJ103" s="389"/>
      <c r="AK103" s="86"/>
      <c r="AL103" s="56" t="s">
        <v>823</v>
      </c>
      <c r="AM103" s="56"/>
    </row>
    <row r="104" spans="1:41" ht="225.75" hidden="1" customHeight="1">
      <c r="A104" s="326">
        <v>25</v>
      </c>
      <c r="B104" s="99"/>
      <c r="C104" s="334" t="s">
        <v>21</v>
      </c>
      <c r="D104" s="147"/>
      <c r="E104" s="55"/>
      <c r="F104" s="97"/>
      <c r="G104" s="98" t="s">
        <v>265</v>
      </c>
      <c r="H104" s="56" t="s">
        <v>895</v>
      </c>
      <c r="I104" s="97" t="s">
        <v>530</v>
      </c>
      <c r="J104" s="99">
        <v>12</v>
      </c>
      <c r="K104" s="99" t="s">
        <v>182</v>
      </c>
      <c r="L104" s="443">
        <v>450560</v>
      </c>
      <c r="M104" s="133"/>
      <c r="N104" s="474">
        <v>450560</v>
      </c>
      <c r="O104" s="99" t="s">
        <v>11</v>
      </c>
      <c r="P104" s="190" t="s">
        <v>9</v>
      </c>
      <c r="Q104" s="99"/>
      <c r="R104" s="118">
        <v>45930</v>
      </c>
      <c r="S104" s="118">
        <v>45961</v>
      </c>
      <c r="T104" s="118">
        <v>46112</v>
      </c>
      <c r="U104" s="99"/>
      <c r="V104" s="99"/>
      <c r="W104" s="99"/>
      <c r="X104" s="129" t="s">
        <v>1302</v>
      </c>
      <c r="Y104" s="99" t="s">
        <v>1303</v>
      </c>
      <c r="Z104" s="57"/>
      <c r="AA104" s="55"/>
      <c r="AB104" s="59"/>
      <c r="AC104" s="59"/>
      <c r="AD104" s="59">
        <v>46210</v>
      </c>
      <c r="AE104" s="59">
        <v>46575</v>
      </c>
      <c r="AF104" s="55" t="s">
        <v>1157</v>
      </c>
      <c r="AG104" s="99">
        <v>2771</v>
      </c>
      <c r="AH104" s="367"/>
      <c r="AI104" s="46"/>
      <c r="AJ104" s="389"/>
      <c r="AK104" s="86"/>
      <c r="AL104" s="56" t="s">
        <v>814</v>
      </c>
      <c r="AM104" s="56"/>
    </row>
    <row r="105" spans="1:41" ht="219.95" hidden="1" customHeight="1">
      <c r="A105" s="326">
        <v>29</v>
      </c>
      <c r="B105" s="99"/>
      <c r="C105" s="334" t="s">
        <v>21</v>
      </c>
      <c r="D105" s="147"/>
      <c r="E105" s="55"/>
      <c r="F105" s="97"/>
      <c r="G105" s="276"/>
      <c r="H105" s="97" t="s">
        <v>1197</v>
      </c>
      <c r="I105" s="97" t="s">
        <v>1159</v>
      </c>
      <c r="J105" s="60">
        <v>60</v>
      </c>
      <c r="K105" s="55" t="s">
        <v>182</v>
      </c>
      <c r="L105" s="443">
        <v>5917380.1200000001</v>
      </c>
      <c r="M105" s="133"/>
      <c r="N105" s="474"/>
      <c r="O105" s="99" t="s">
        <v>11</v>
      </c>
      <c r="P105" s="190" t="s">
        <v>14</v>
      </c>
      <c r="Q105" s="99"/>
      <c r="R105" s="118">
        <v>46234</v>
      </c>
      <c r="S105" s="118">
        <v>46295</v>
      </c>
      <c r="T105" s="118">
        <v>46387</v>
      </c>
      <c r="U105" s="99"/>
      <c r="V105" s="99"/>
      <c r="W105" s="99"/>
      <c r="X105" s="99" t="s">
        <v>402</v>
      </c>
      <c r="Y105" s="99" t="s">
        <v>1303</v>
      </c>
      <c r="Z105" s="57"/>
      <c r="AA105" s="55"/>
      <c r="AB105" s="59"/>
      <c r="AC105" s="59"/>
      <c r="AD105" s="180">
        <v>46371</v>
      </c>
      <c r="AE105" s="180">
        <v>46736</v>
      </c>
      <c r="AF105" s="55"/>
      <c r="AG105" s="99">
        <v>1627</v>
      </c>
      <c r="AH105" s="371"/>
      <c r="AI105" s="102"/>
      <c r="AJ105" s="389"/>
      <c r="AK105" s="135"/>
      <c r="AL105" s="102"/>
      <c r="AM105" s="102"/>
    </row>
    <row r="106" spans="1:41" ht="219.95" hidden="1" customHeight="1">
      <c r="A106" s="326">
        <v>30</v>
      </c>
      <c r="B106" s="99"/>
      <c r="C106" s="334" t="s">
        <v>21</v>
      </c>
      <c r="D106" s="147"/>
      <c r="E106" s="55"/>
      <c r="F106" s="97"/>
      <c r="G106" s="276"/>
      <c r="H106" s="97" t="s">
        <v>1199</v>
      </c>
      <c r="I106" s="97" t="s">
        <v>1160</v>
      </c>
      <c r="J106" s="60">
        <v>60</v>
      </c>
      <c r="K106" s="55" t="s">
        <v>182</v>
      </c>
      <c r="L106" s="443">
        <v>6143925.5800000001</v>
      </c>
      <c r="M106" s="133"/>
      <c r="N106" s="474"/>
      <c r="O106" s="99" t="s">
        <v>11</v>
      </c>
      <c r="P106" s="190" t="s">
        <v>14</v>
      </c>
      <c r="Q106" s="99"/>
      <c r="R106" s="118">
        <v>46234</v>
      </c>
      <c r="S106" s="118">
        <v>46295</v>
      </c>
      <c r="T106" s="118">
        <v>46387</v>
      </c>
      <c r="U106" s="99"/>
      <c r="V106" s="99"/>
      <c r="W106" s="99"/>
      <c r="X106" s="99" t="s">
        <v>402</v>
      </c>
      <c r="Y106" s="99" t="s">
        <v>1303</v>
      </c>
      <c r="Z106" s="57"/>
      <c r="AA106" s="55"/>
      <c r="AB106" s="59"/>
      <c r="AC106" s="59"/>
      <c r="AD106" s="180">
        <v>46371</v>
      </c>
      <c r="AE106" s="180">
        <v>46736</v>
      </c>
      <c r="AF106" s="55"/>
      <c r="AG106" s="99">
        <v>1627</v>
      </c>
      <c r="AH106" s="371"/>
      <c r="AI106" s="102"/>
      <c r="AJ106" s="389"/>
      <c r="AK106" s="135"/>
      <c r="AL106" s="102"/>
      <c r="AM106" s="102"/>
    </row>
    <row r="107" spans="1:41" ht="219.95" hidden="1" customHeight="1">
      <c r="A107" s="326">
        <v>31</v>
      </c>
      <c r="B107" s="99"/>
      <c r="C107" s="334" t="s">
        <v>21</v>
      </c>
      <c r="D107" s="147"/>
      <c r="E107" s="55"/>
      <c r="F107" s="97"/>
      <c r="G107" s="276"/>
      <c r="H107" s="97" t="s">
        <v>1200</v>
      </c>
      <c r="I107" s="97" t="s">
        <v>1161</v>
      </c>
      <c r="J107" s="60">
        <v>60</v>
      </c>
      <c r="K107" s="55" t="s">
        <v>182</v>
      </c>
      <c r="L107" s="443">
        <v>6697881.2699999996</v>
      </c>
      <c r="M107" s="133"/>
      <c r="N107" s="474"/>
      <c r="O107" s="99" t="s">
        <v>11</v>
      </c>
      <c r="P107" s="190" t="s">
        <v>14</v>
      </c>
      <c r="Q107" s="99"/>
      <c r="R107" s="118">
        <v>46234</v>
      </c>
      <c r="S107" s="118">
        <v>46295</v>
      </c>
      <c r="T107" s="118">
        <v>46387</v>
      </c>
      <c r="U107" s="99"/>
      <c r="V107" s="99"/>
      <c r="W107" s="99"/>
      <c r="X107" s="99" t="s">
        <v>402</v>
      </c>
      <c r="Y107" s="99" t="s">
        <v>1303</v>
      </c>
      <c r="Z107" s="57"/>
      <c r="AA107" s="55"/>
      <c r="AB107" s="59"/>
      <c r="AC107" s="59"/>
      <c r="AD107" s="180">
        <v>46371</v>
      </c>
      <c r="AE107" s="180">
        <v>46736</v>
      </c>
      <c r="AF107" s="55"/>
      <c r="AG107" s="99">
        <v>1627</v>
      </c>
      <c r="AH107" s="371"/>
      <c r="AI107" s="102"/>
      <c r="AJ107" s="389"/>
      <c r="AK107" s="135"/>
      <c r="AL107" s="102"/>
      <c r="AM107" s="102"/>
    </row>
    <row r="108" spans="1:41" ht="219.95" hidden="1" customHeight="1">
      <c r="A108" s="326">
        <v>32</v>
      </c>
      <c r="B108" s="99"/>
      <c r="C108" s="334" t="s">
        <v>21</v>
      </c>
      <c r="D108" s="147"/>
      <c r="E108" s="55"/>
      <c r="F108" s="97"/>
      <c r="G108" s="276"/>
      <c r="H108" s="97" t="s">
        <v>1201</v>
      </c>
      <c r="I108" s="97" t="s">
        <v>1162</v>
      </c>
      <c r="J108" s="60">
        <v>60</v>
      </c>
      <c r="K108" s="55" t="s">
        <v>182</v>
      </c>
      <c r="L108" s="443">
        <v>5906788.71</v>
      </c>
      <c r="M108" s="133"/>
      <c r="N108" s="474"/>
      <c r="O108" s="99" t="s">
        <v>11</v>
      </c>
      <c r="P108" s="190" t="s">
        <v>14</v>
      </c>
      <c r="Q108" s="99"/>
      <c r="R108" s="118">
        <v>46234</v>
      </c>
      <c r="S108" s="118">
        <v>46295</v>
      </c>
      <c r="T108" s="118">
        <v>46387</v>
      </c>
      <c r="U108" s="99"/>
      <c r="V108" s="99"/>
      <c r="W108" s="99"/>
      <c r="X108" s="99" t="s">
        <v>402</v>
      </c>
      <c r="Y108" s="99" t="s">
        <v>1303</v>
      </c>
      <c r="Z108" s="57"/>
      <c r="AA108" s="55"/>
      <c r="AB108" s="59"/>
      <c r="AC108" s="59"/>
      <c r="AD108" s="180">
        <v>46371</v>
      </c>
      <c r="AE108" s="180">
        <v>46736</v>
      </c>
      <c r="AF108" s="55"/>
      <c r="AG108" s="99">
        <v>1627</v>
      </c>
      <c r="AH108" s="371"/>
      <c r="AI108" s="102"/>
      <c r="AJ108" s="389"/>
      <c r="AK108" s="135"/>
      <c r="AL108" s="102"/>
      <c r="AM108" s="102"/>
    </row>
    <row r="109" spans="1:41" ht="219.95" hidden="1" customHeight="1">
      <c r="A109" s="326">
        <v>33</v>
      </c>
      <c r="B109" s="99"/>
      <c r="C109" s="334" t="s">
        <v>21</v>
      </c>
      <c r="D109" s="147"/>
      <c r="E109" s="55"/>
      <c r="F109" s="97"/>
      <c r="G109" s="276"/>
      <c r="H109" s="97" t="s">
        <v>1198</v>
      </c>
      <c r="I109" s="97" t="s">
        <v>1163</v>
      </c>
      <c r="J109" s="60">
        <v>60</v>
      </c>
      <c r="K109" s="55" t="s">
        <v>182</v>
      </c>
      <c r="L109" s="443">
        <v>6043881.8600000003</v>
      </c>
      <c r="M109" s="133"/>
      <c r="N109" s="474"/>
      <c r="O109" s="99" t="s">
        <v>11</v>
      </c>
      <c r="P109" s="190" t="s">
        <v>14</v>
      </c>
      <c r="Q109" s="99"/>
      <c r="R109" s="118">
        <v>46234</v>
      </c>
      <c r="S109" s="118">
        <v>46295</v>
      </c>
      <c r="T109" s="118">
        <v>46387</v>
      </c>
      <c r="U109" s="99"/>
      <c r="V109" s="99"/>
      <c r="W109" s="99"/>
      <c r="X109" s="99" t="s">
        <v>402</v>
      </c>
      <c r="Y109" s="99" t="s">
        <v>1303</v>
      </c>
      <c r="Z109" s="57"/>
      <c r="AA109" s="55"/>
      <c r="AB109" s="59"/>
      <c r="AC109" s="59"/>
      <c r="AD109" s="180">
        <v>46371</v>
      </c>
      <c r="AE109" s="180">
        <v>46736</v>
      </c>
      <c r="AF109" s="55"/>
      <c r="AG109" s="99">
        <v>1627</v>
      </c>
      <c r="AH109" s="371"/>
      <c r="AI109" s="102"/>
      <c r="AJ109" s="389"/>
      <c r="AK109" s="135"/>
      <c r="AL109" s="102"/>
      <c r="AM109" s="102"/>
    </row>
    <row r="110" spans="1:41" ht="219.95" hidden="1" customHeight="1">
      <c r="A110" s="326">
        <v>34</v>
      </c>
      <c r="B110" s="99"/>
      <c r="C110" s="334" t="s">
        <v>21</v>
      </c>
      <c r="D110" s="147"/>
      <c r="E110" s="55"/>
      <c r="F110" s="97"/>
      <c r="G110" s="276"/>
      <c r="H110" s="97" t="s">
        <v>1202</v>
      </c>
      <c r="I110" s="97" t="s">
        <v>1164</v>
      </c>
      <c r="J110" s="60">
        <v>60</v>
      </c>
      <c r="K110" s="55" t="s">
        <v>182</v>
      </c>
      <c r="L110" s="443">
        <v>9373019.25</v>
      </c>
      <c r="M110" s="133"/>
      <c r="N110" s="474"/>
      <c r="O110" s="99" t="s">
        <v>11</v>
      </c>
      <c r="P110" s="190" t="s">
        <v>14</v>
      </c>
      <c r="Q110" s="99"/>
      <c r="R110" s="118">
        <v>46234</v>
      </c>
      <c r="S110" s="118">
        <v>46295</v>
      </c>
      <c r="T110" s="118">
        <v>46387</v>
      </c>
      <c r="U110" s="99"/>
      <c r="V110" s="99"/>
      <c r="W110" s="99"/>
      <c r="X110" s="99" t="s">
        <v>402</v>
      </c>
      <c r="Y110" s="99" t="s">
        <v>1303</v>
      </c>
      <c r="Z110" s="57"/>
      <c r="AA110" s="55"/>
      <c r="AB110" s="59"/>
      <c r="AC110" s="59"/>
      <c r="AD110" s="180">
        <v>46371</v>
      </c>
      <c r="AE110" s="180">
        <v>46736</v>
      </c>
      <c r="AF110" s="55"/>
      <c r="AG110" s="99">
        <v>1627</v>
      </c>
      <c r="AH110" s="371"/>
      <c r="AI110" s="102"/>
      <c r="AJ110" s="389"/>
      <c r="AK110" s="135"/>
      <c r="AL110" s="102"/>
      <c r="AM110" s="102"/>
    </row>
    <row r="111" spans="1:41" ht="219.95" hidden="1" customHeight="1">
      <c r="A111" s="326">
        <v>35</v>
      </c>
      <c r="B111" s="99"/>
      <c r="C111" s="334" t="s">
        <v>21</v>
      </c>
      <c r="D111" s="147"/>
      <c r="E111" s="55"/>
      <c r="F111" s="97"/>
      <c r="G111" s="276"/>
      <c r="H111" s="97" t="s">
        <v>1203</v>
      </c>
      <c r="I111" s="97" t="s">
        <v>1165</v>
      </c>
      <c r="J111" s="60">
        <v>60</v>
      </c>
      <c r="K111" s="55" t="s">
        <v>182</v>
      </c>
      <c r="L111" s="443">
        <v>9399678.4199999999</v>
      </c>
      <c r="M111" s="133"/>
      <c r="N111" s="474"/>
      <c r="O111" s="99" t="s">
        <v>11</v>
      </c>
      <c r="P111" s="190" t="s">
        <v>14</v>
      </c>
      <c r="Q111" s="99"/>
      <c r="R111" s="118">
        <v>46234</v>
      </c>
      <c r="S111" s="118">
        <v>46295</v>
      </c>
      <c r="T111" s="118">
        <v>46387</v>
      </c>
      <c r="U111" s="99"/>
      <c r="V111" s="99"/>
      <c r="W111" s="99"/>
      <c r="X111" s="99" t="s">
        <v>402</v>
      </c>
      <c r="Y111" s="99" t="s">
        <v>1303</v>
      </c>
      <c r="Z111" s="57"/>
      <c r="AA111" s="55"/>
      <c r="AB111" s="59"/>
      <c r="AC111" s="59"/>
      <c r="AD111" s="180">
        <v>46371</v>
      </c>
      <c r="AE111" s="180">
        <v>46736</v>
      </c>
      <c r="AF111" s="55"/>
      <c r="AG111" s="99">
        <v>1627</v>
      </c>
      <c r="AH111" s="371"/>
      <c r="AI111" s="102"/>
      <c r="AJ111" s="389"/>
      <c r="AK111" s="135"/>
      <c r="AL111" s="102"/>
      <c r="AM111" s="102"/>
    </row>
    <row r="112" spans="1:41" ht="219.95" hidden="1" customHeight="1">
      <c r="A112" s="326">
        <v>36</v>
      </c>
      <c r="B112" s="99"/>
      <c r="C112" s="334" t="s">
        <v>21</v>
      </c>
      <c r="D112" s="147"/>
      <c r="E112" s="55"/>
      <c r="F112" s="97"/>
      <c r="G112" s="276"/>
      <c r="H112" s="97" t="s">
        <v>1204</v>
      </c>
      <c r="I112" s="97" t="s">
        <v>1158</v>
      </c>
      <c r="J112" s="60">
        <v>60</v>
      </c>
      <c r="K112" s="55" t="s">
        <v>182</v>
      </c>
      <c r="L112" s="443">
        <v>6637021.6799999997</v>
      </c>
      <c r="M112" s="133"/>
      <c r="N112" s="474"/>
      <c r="O112" s="99" t="s">
        <v>11</v>
      </c>
      <c r="P112" s="190" t="s">
        <v>14</v>
      </c>
      <c r="Q112" s="99"/>
      <c r="R112" s="118">
        <v>46234</v>
      </c>
      <c r="S112" s="118">
        <v>46295</v>
      </c>
      <c r="T112" s="118">
        <v>46387</v>
      </c>
      <c r="U112" s="99"/>
      <c r="V112" s="99"/>
      <c r="W112" s="99"/>
      <c r="X112" s="99" t="s">
        <v>402</v>
      </c>
      <c r="Y112" s="99" t="s">
        <v>1303</v>
      </c>
      <c r="Z112" s="57"/>
      <c r="AA112" s="55"/>
      <c r="AB112" s="59"/>
      <c r="AC112" s="59"/>
      <c r="AD112" s="180">
        <v>46371</v>
      </c>
      <c r="AE112" s="180">
        <v>46736</v>
      </c>
      <c r="AF112" s="55"/>
      <c r="AG112" s="99">
        <v>1627</v>
      </c>
      <c r="AH112" s="371"/>
      <c r="AI112" s="102"/>
      <c r="AJ112" s="389"/>
      <c r="AK112" s="135"/>
      <c r="AL112" s="102"/>
      <c r="AM112" s="102"/>
    </row>
    <row r="113" spans="1:39" ht="164.45" hidden="1" customHeight="1">
      <c r="A113" s="326">
        <v>1</v>
      </c>
      <c r="B113" s="99"/>
      <c r="C113" s="334" t="s">
        <v>135</v>
      </c>
      <c r="D113" s="147"/>
      <c r="E113" s="55"/>
      <c r="F113" s="97"/>
      <c r="G113" s="98" t="s">
        <v>268</v>
      </c>
      <c r="H113" s="56" t="s">
        <v>896</v>
      </c>
      <c r="I113" s="97" t="s">
        <v>269</v>
      </c>
      <c r="J113" s="99">
        <v>80</v>
      </c>
      <c r="K113" s="99" t="s">
        <v>178</v>
      </c>
      <c r="L113" s="449">
        <v>130000</v>
      </c>
      <c r="M113" s="133"/>
      <c r="N113" s="474">
        <v>130000</v>
      </c>
      <c r="O113" s="99" t="s">
        <v>11</v>
      </c>
      <c r="P113" s="190" t="s">
        <v>9</v>
      </c>
      <c r="Q113" s="99"/>
      <c r="R113" s="118">
        <v>46053</v>
      </c>
      <c r="S113" s="118">
        <v>46112</v>
      </c>
      <c r="T113" s="118">
        <v>46295</v>
      </c>
      <c r="U113" s="99"/>
      <c r="V113" s="99"/>
      <c r="W113" s="99"/>
      <c r="X113" s="171" t="s">
        <v>1301</v>
      </c>
      <c r="Y113" s="171" t="s">
        <v>1303</v>
      </c>
      <c r="Z113" s="57"/>
      <c r="AA113" s="55"/>
      <c r="AB113" s="59"/>
      <c r="AC113" s="59"/>
      <c r="AD113" s="59"/>
      <c r="AE113" s="59"/>
      <c r="AF113" s="55" t="s">
        <v>1069</v>
      </c>
      <c r="AG113" s="99">
        <v>621831</v>
      </c>
      <c r="AH113" s="367"/>
      <c r="AI113" s="46"/>
      <c r="AJ113" s="389" t="s">
        <v>824</v>
      </c>
      <c r="AK113" s="86" t="s">
        <v>825</v>
      </c>
      <c r="AL113" s="56" t="s">
        <v>1081</v>
      </c>
      <c r="AM113" s="56"/>
    </row>
    <row r="114" spans="1:39" s="223" customFormat="1" ht="178.9" customHeight="1">
      <c r="A114" s="189">
        <v>1</v>
      </c>
      <c r="B114" s="99"/>
      <c r="C114" s="333" t="s">
        <v>22</v>
      </c>
      <c r="D114" s="147"/>
      <c r="E114" s="99"/>
      <c r="F114" s="147"/>
      <c r="G114" s="98" t="s">
        <v>270</v>
      </c>
      <c r="H114" s="246" t="s">
        <v>405</v>
      </c>
      <c r="I114" s="147" t="s">
        <v>1246</v>
      </c>
      <c r="J114" s="129">
        <v>1</v>
      </c>
      <c r="K114" s="129" t="s">
        <v>185</v>
      </c>
      <c r="L114" s="430">
        <v>60000</v>
      </c>
      <c r="M114" s="490"/>
      <c r="N114" s="472">
        <v>60000</v>
      </c>
      <c r="O114" s="99" t="s">
        <v>11</v>
      </c>
      <c r="P114" s="189" t="s">
        <v>7</v>
      </c>
      <c r="Q114" s="99"/>
      <c r="R114" s="118"/>
      <c r="S114" s="118"/>
      <c r="T114" s="118"/>
      <c r="U114" s="99"/>
      <c r="V114" s="99"/>
      <c r="W114" s="99"/>
      <c r="X114" s="129" t="s">
        <v>228</v>
      </c>
      <c r="Y114" s="129" t="s">
        <v>1303</v>
      </c>
      <c r="Z114" s="181"/>
      <c r="AA114" s="129"/>
      <c r="AB114" s="238"/>
      <c r="AC114" s="238"/>
      <c r="AD114" s="238"/>
      <c r="AE114" s="238"/>
      <c r="AF114" s="129"/>
      <c r="AG114" s="129">
        <v>21172</v>
      </c>
      <c r="AH114" s="363" t="s">
        <v>946</v>
      </c>
      <c r="AI114" s="147"/>
      <c r="AJ114" s="389" t="s">
        <v>826</v>
      </c>
      <c r="AK114" s="86"/>
      <c r="AL114" s="56"/>
      <c r="AM114" s="56"/>
    </row>
    <row r="115" spans="1:39" s="223" customFormat="1" ht="178.9" hidden="1" customHeight="1">
      <c r="A115" s="189">
        <v>2</v>
      </c>
      <c r="B115" s="99"/>
      <c r="C115" s="333" t="s">
        <v>22</v>
      </c>
      <c r="D115" s="147"/>
      <c r="E115" s="99"/>
      <c r="F115" s="147"/>
      <c r="G115" s="98" t="s">
        <v>271</v>
      </c>
      <c r="H115" s="246" t="s">
        <v>1393</v>
      </c>
      <c r="I115" s="147" t="s">
        <v>1246</v>
      </c>
      <c r="J115" s="129">
        <v>1</v>
      </c>
      <c r="K115" s="129" t="s">
        <v>185</v>
      </c>
      <c r="L115" s="430">
        <f>15678+504415</f>
        <v>520093</v>
      </c>
      <c r="M115" s="490"/>
      <c r="N115" s="472">
        <v>15678</v>
      </c>
      <c r="O115" s="99" t="s">
        <v>11</v>
      </c>
      <c r="P115" s="189" t="s">
        <v>7</v>
      </c>
      <c r="Q115" s="99"/>
      <c r="R115" s="118"/>
      <c r="S115" s="118"/>
      <c r="T115" s="118"/>
      <c r="U115" s="99"/>
      <c r="V115" s="99"/>
      <c r="W115" s="99"/>
      <c r="X115" s="129" t="s">
        <v>228</v>
      </c>
      <c r="Y115" s="129" t="s">
        <v>1303</v>
      </c>
      <c r="Z115" s="181"/>
      <c r="AA115" s="129"/>
      <c r="AB115" s="238"/>
      <c r="AC115" s="238"/>
      <c r="AD115" s="238"/>
      <c r="AE115" s="238"/>
      <c r="AF115" s="129"/>
      <c r="AG115" s="129">
        <v>21172</v>
      </c>
      <c r="AH115" s="363" t="s">
        <v>946</v>
      </c>
      <c r="AI115" s="147"/>
      <c r="AJ115" s="389"/>
      <c r="AK115" s="86"/>
      <c r="AL115" s="56"/>
      <c r="AM115" s="56"/>
    </row>
    <row r="116" spans="1:39" s="223" customFormat="1" ht="178.9" customHeight="1">
      <c r="A116" s="189">
        <v>3</v>
      </c>
      <c r="B116" s="99"/>
      <c r="C116" s="333" t="s">
        <v>22</v>
      </c>
      <c r="D116" s="147"/>
      <c r="E116" s="99"/>
      <c r="F116" s="147"/>
      <c r="G116" s="98" t="s">
        <v>272</v>
      </c>
      <c r="H116" s="246" t="s">
        <v>1394</v>
      </c>
      <c r="I116" s="147" t="s">
        <v>1246</v>
      </c>
      <c r="J116" s="129">
        <v>1</v>
      </c>
      <c r="K116" s="129" t="s">
        <v>185</v>
      </c>
      <c r="L116" s="430">
        <f>15000+15000</f>
        <v>30000</v>
      </c>
      <c r="M116" s="490"/>
      <c r="N116" s="472">
        <v>15000</v>
      </c>
      <c r="O116" s="99" t="s">
        <v>16</v>
      </c>
      <c r="P116" s="189" t="s">
        <v>7</v>
      </c>
      <c r="Q116" s="99"/>
      <c r="R116" s="118"/>
      <c r="S116" s="118"/>
      <c r="T116" s="118"/>
      <c r="U116" s="99"/>
      <c r="V116" s="99"/>
      <c r="W116" s="99"/>
      <c r="X116" s="129" t="s">
        <v>228</v>
      </c>
      <c r="Y116" s="129" t="s">
        <v>1303</v>
      </c>
      <c r="Z116" s="181"/>
      <c r="AA116" s="129"/>
      <c r="AB116" s="238"/>
      <c r="AC116" s="238"/>
      <c r="AD116" s="238"/>
      <c r="AE116" s="238"/>
      <c r="AF116" s="129"/>
      <c r="AG116" s="129">
        <v>3824</v>
      </c>
      <c r="AH116" s="363" t="s">
        <v>946</v>
      </c>
      <c r="AI116" s="147"/>
      <c r="AJ116" s="389"/>
      <c r="AK116" s="86"/>
      <c r="AL116" s="56"/>
      <c r="AM116" s="56"/>
    </row>
    <row r="117" spans="1:39" s="223" customFormat="1" ht="178.9" hidden="1" customHeight="1">
      <c r="A117" s="189">
        <v>4</v>
      </c>
      <c r="B117" s="99"/>
      <c r="C117" s="333" t="s">
        <v>22</v>
      </c>
      <c r="D117" s="147"/>
      <c r="E117" s="99"/>
      <c r="F117" s="147"/>
      <c r="G117" s="98" t="s">
        <v>273</v>
      </c>
      <c r="H117" s="246" t="s">
        <v>406</v>
      </c>
      <c r="I117" s="147" t="s">
        <v>1246</v>
      </c>
      <c r="J117" s="129">
        <v>1</v>
      </c>
      <c r="K117" s="129" t="s">
        <v>185</v>
      </c>
      <c r="L117" s="430">
        <v>125412</v>
      </c>
      <c r="M117" s="490"/>
      <c r="N117" s="472">
        <v>125412</v>
      </c>
      <c r="O117" s="99" t="s">
        <v>16</v>
      </c>
      <c r="P117" s="189" t="s">
        <v>7</v>
      </c>
      <c r="Q117" s="99"/>
      <c r="R117" s="118"/>
      <c r="S117" s="118"/>
      <c r="T117" s="118"/>
      <c r="U117" s="99"/>
      <c r="V117" s="99"/>
      <c r="W117" s="99" t="s">
        <v>954</v>
      </c>
      <c r="X117" s="129" t="s">
        <v>228</v>
      </c>
      <c r="Y117" s="129" t="s">
        <v>1303</v>
      </c>
      <c r="Z117" s="181"/>
      <c r="AA117" s="129"/>
      <c r="AB117" s="238"/>
      <c r="AC117" s="238"/>
      <c r="AD117" s="238"/>
      <c r="AE117" s="238"/>
      <c r="AF117" s="129"/>
      <c r="AG117" s="129">
        <v>21172</v>
      </c>
      <c r="AH117" s="363" t="s">
        <v>946</v>
      </c>
      <c r="AI117" s="147"/>
      <c r="AJ117" s="389"/>
      <c r="AK117" s="86"/>
      <c r="AL117" s="56"/>
      <c r="AM117" s="56"/>
    </row>
    <row r="118" spans="1:39" ht="133.15" customHeight="1">
      <c r="A118" s="326">
        <v>27</v>
      </c>
      <c r="B118" s="99"/>
      <c r="C118" s="334" t="s">
        <v>22</v>
      </c>
      <c r="D118" s="147"/>
      <c r="E118" s="55" t="s">
        <v>28</v>
      </c>
      <c r="F118" s="147"/>
      <c r="G118" s="245" t="s">
        <v>320</v>
      </c>
      <c r="H118" s="147" t="s">
        <v>1395</v>
      </c>
      <c r="I118" s="147" t="s">
        <v>1247</v>
      </c>
      <c r="J118" s="297">
        <v>30</v>
      </c>
      <c r="K118" s="129" t="s">
        <v>929</v>
      </c>
      <c r="L118" s="441">
        <v>21000</v>
      </c>
      <c r="M118" s="497"/>
      <c r="N118" s="472">
        <v>21000</v>
      </c>
      <c r="O118" s="99" t="s">
        <v>16</v>
      </c>
      <c r="P118" s="189" t="s">
        <v>7</v>
      </c>
      <c r="Q118" s="99"/>
      <c r="R118" s="118">
        <v>46142</v>
      </c>
      <c r="S118" s="118">
        <v>46173</v>
      </c>
      <c r="T118" s="118">
        <v>46265</v>
      </c>
      <c r="U118" s="99"/>
      <c r="V118" s="99"/>
      <c r="W118" s="99"/>
      <c r="X118" s="129" t="s">
        <v>427</v>
      </c>
      <c r="Y118" s="129" t="s">
        <v>1303</v>
      </c>
      <c r="Z118" s="181"/>
      <c r="AA118" s="182"/>
      <c r="AB118" s="238"/>
      <c r="AC118" s="238"/>
      <c r="AD118" s="238"/>
      <c r="AE118" s="238"/>
      <c r="AF118" s="129"/>
      <c r="AG118" s="129">
        <v>21172</v>
      </c>
      <c r="AH118" s="363" t="s">
        <v>1109</v>
      </c>
      <c r="AI118" s="147"/>
      <c r="AJ118" s="389"/>
      <c r="AK118" s="86"/>
      <c r="AL118" s="56" t="s">
        <v>935</v>
      </c>
      <c r="AM118" s="56" t="s">
        <v>935</v>
      </c>
    </row>
    <row r="119" spans="1:39" ht="96.6" hidden="1" customHeight="1">
      <c r="A119" s="326">
        <v>28</v>
      </c>
      <c r="B119" s="99"/>
      <c r="C119" s="334" t="s">
        <v>22</v>
      </c>
      <c r="D119" s="147"/>
      <c r="E119" s="55" t="s">
        <v>1053</v>
      </c>
      <c r="F119" s="147"/>
      <c r="G119" s="98" t="s">
        <v>352</v>
      </c>
      <c r="H119" s="246" t="s">
        <v>1396</v>
      </c>
      <c r="I119" s="147" t="s">
        <v>756</v>
      </c>
      <c r="J119" s="129">
        <v>1</v>
      </c>
      <c r="K119" s="129" t="s">
        <v>185</v>
      </c>
      <c r="L119" s="430">
        <v>200000</v>
      </c>
      <c r="M119" s="490"/>
      <c r="N119" s="472">
        <v>200000</v>
      </c>
      <c r="O119" s="55" t="s">
        <v>16</v>
      </c>
      <c r="P119" s="189" t="s">
        <v>7</v>
      </c>
      <c r="Q119" s="99"/>
      <c r="R119" s="118">
        <v>46053</v>
      </c>
      <c r="S119" s="118">
        <v>46053</v>
      </c>
      <c r="T119" s="118">
        <v>46142</v>
      </c>
      <c r="U119" s="99"/>
      <c r="V119" s="99"/>
      <c r="W119" s="99"/>
      <c r="X119" s="129" t="s">
        <v>1302</v>
      </c>
      <c r="Y119" s="129" t="s">
        <v>1313</v>
      </c>
      <c r="Z119" s="286"/>
      <c r="AA119" s="286"/>
      <c r="AB119" s="287"/>
      <c r="AC119" s="287"/>
      <c r="AD119" s="287"/>
      <c r="AE119" s="287"/>
      <c r="AF119" s="294"/>
      <c r="AG119" s="129">
        <v>21172</v>
      </c>
      <c r="AH119" s="363" t="s">
        <v>1110</v>
      </c>
      <c r="AI119" s="147"/>
      <c r="AJ119" s="389"/>
      <c r="AK119" s="86"/>
      <c r="AL119" s="61"/>
      <c r="AM119" s="61"/>
    </row>
    <row r="120" spans="1:39" s="223" customFormat="1" ht="149.25" customHeight="1">
      <c r="A120" s="189">
        <v>7</v>
      </c>
      <c r="B120" s="99"/>
      <c r="C120" s="333" t="s">
        <v>23</v>
      </c>
      <c r="D120" s="147"/>
      <c r="E120" s="99"/>
      <c r="F120" s="296"/>
      <c r="G120" s="98" t="s">
        <v>280</v>
      </c>
      <c r="H120" s="246" t="s">
        <v>374</v>
      </c>
      <c r="I120" s="296" t="s">
        <v>278</v>
      </c>
      <c r="J120" s="129">
        <v>1</v>
      </c>
      <c r="K120" s="129" t="s">
        <v>400</v>
      </c>
      <c r="L120" s="441">
        <v>15000</v>
      </c>
      <c r="M120" s="497"/>
      <c r="N120" s="472">
        <v>12672</v>
      </c>
      <c r="O120" s="99" t="s">
        <v>5</v>
      </c>
      <c r="P120" s="189" t="s">
        <v>7</v>
      </c>
      <c r="Q120" s="99"/>
      <c r="R120" s="118">
        <v>45991</v>
      </c>
      <c r="S120" s="118">
        <v>45991</v>
      </c>
      <c r="T120" s="118">
        <v>46053</v>
      </c>
      <c r="U120" s="99"/>
      <c r="V120" s="99"/>
      <c r="W120" s="99"/>
      <c r="X120" s="129" t="s">
        <v>228</v>
      </c>
      <c r="Y120" s="129" t="s">
        <v>1303</v>
      </c>
      <c r="Z120" s="181"/>
      <c r="AA120" s="129"/>
      <c r="AB120" s="182"/>
      <c r="AC120" s="182"/>
      <c r="AD120" s="182"/>
      <c r="AE120" s="182"/>
      <c r="AF120" s="129"/>
      <c r="AG120" s="129">
        <v>23108</v>
      </c>
      <c r="AH120" s="363"/>
      <c r="AI120" s="147"/>
      <c r="AJ120" s="389"/>
      <c r="AK120" s="86"/>
      <c r="AL120" s="56"/>
      <c r="AM120" s="56"/>
    </row>
    <row r="121" spans="1:39" s="223" customFormat="1" ht="136.9" customHeight="1">
      <c r="A121" s="189">
        <v>8</v>
      </c>
      <c r="B121" s="99"/>
      <c r="C121" s="333" t="s">
        <v>23</v>
      </c>
      <c r="D121" s="147"/>
      <c r="E121" s="99"/>
      <c r="F121" s="147"/>
      <c r="G121" s="98" t="s">
        <v>277</v>
      </c>
      <c r="H121" s="246" t="s">
        <v>1139</v>
      </c>
      <c r="I121" s="147" t="s">
        <v>278</v>
      </c>
      <c r="J121" s="129">
        <v>1</v>
      </c>
      <c r="K121" s="129" t="s">
        <v>400</v>
      </c>
      <c r="L121" s="441">
        <v>5077</v>
      </c>
      <c r="M121" s="497"/>
      <c r="N121" s="472">
        <v>5077</v>
      </c>
      <c r="O121" s="99" t="s">
        <v>5</v>
      </c>
      <c r="P121" s="189" t="s">
        <v>157</v>
      </c>
      <c r="Q121" s="99"/>
      <c r="R121" s="118">
        <v>46142</v>
      </c>
      <c r="S121" s="118">
        <v>46142</v>
      </c>
      <c r="T121" s="118">
        <v>46203</v>
      </c>
      <c r="U121" s="99"/>
      <c r="V121" s="99"/>
      <c r="W121" s="99"/>
      <c r="X121" s="129" t="s">
        <v>228</v>
      </c>
      <c r="Y121" s="129" t="s">
        <v>1303</v>
      </c>
      <c r="Z121" s="181"/>
      <c r="AA121" s="129"/>
      <c r="AB121" s="182"/>
      <c r="AC121" s="182"/>
      <c r="AD121" s="182"/>
      <c r="AE121" s="182"/>
      <c r="AF121" s="129"/>
      <c r="AG121" s="129">
        <v>23108</v>
      </c>
      <c r="AH121" s="363"/>
      <c r="AI121" s="147"/>
      <c r="AJ121" s="389"/>
      <c r="AK121" s="86"/>
      <c r="AL121" s="56"/>
      <c r="AM121" s="56"/>
    </row>
    <row r="122" spans="1:39" s="223" customFormat="1" ht="122.25" customHeight="1">
      <c r="A122" s="189">
        <v>9</v>
      </c>
      <c r="B122" s="99"/>
      <c r="C122" s="333" t="s">
        <v>23</v>
      </c>
      <c r="D122" s="147"/>
      <c r="E122" s="99"/>
      <c r="F122" s="147"/>
      <c r="G122" s="98" t="s">
        <v>282</v>
      </c>
      <c r="H122" s="246" t="s">
        <v>412</v>
      </c>
      <c r="I122" s="147" t="s">
        <v>278</v>
      </c>
      <c r="J122" s="129">
        <v>1</v>
      </c>
      <c r="K122" s="129" t="s">
        <v>400</v>
      </c>
      <c r="L122" s="429">
        <v>25000</v>
      </c>
      <c r="M122" s="489"/>
      <c r="N122" s="472">
        <v>27591</v>
      </c>
      <c r="O122" s="99" t="s">
        <v>5</v>
      </c>
      <c r="P122" s="189" t="s">
        <v>7</v>
      </c>
      <c r="Q122" s="99"/>
      <c r="R122" s="118">
        <v>46265</v>
      </c>
      <c r="S122" s="118">
        <v>46265</v>
      </c>
      <c r="T122" s="118">
        <v>46326</v>
      </c>
      <c r="U122" s="99"/>
      <c r="V122" s="99"/>
      <c r="W122" s="99"/>
      <c r="X122" s="129" t="s">
        <v>228</v>
      </c>
      <c r="Y122" s="129" t="s">
        <v>1303</v>
      </c>
      <c r="Z122" s="181"/>
      <c r="AA122" s="129"/>
      <c r="AB122" s="182"/>
      <c r="AC122" s="182"/>
      <c r="AD122" s="182"/>
      <c r="AE122" s="182"/>
      <c r="AF122" s="129"/>
      <c r="AG122" s="129">
        <v>23108</v>
      </c>
      <c r="AH122" s="363"/>
      <c r="AI122" s="147"/>
      <c r="AJ122" s="389"/>
      <c r="AK122" s="86"/>
      <c r="AL122" s="56"/>
      <c r="AM122" s="56"/>
    </row>
    <row r="123" spans="1:39" s="223" customFormat="1" ht="141" hidden="1" customHeight="1">
      <c r="A123" s="189">
        <v>10</v>
      </c>
      <c r="B123" s="99"/>
      <c r="C123" s="333" t="s">
        <v>23</v>
      </c>
      <c r="D123" s="147"/>
      <c r="E123" s="99"/>
      <c r="F123" s="147"/>
      <c r="G123" s="98" t="s">
        <v>279</v>
      </c>
      <c r="H123" s="246" t="s">
        <v>413</v>
      </c>
      <c r="I123" s="147" t="s">
        <v>278</v>
      </c>
      <c r="J123" s="129">
        <v>1</v>
      </c>
      <c r="K123" s="129" t="s">
        <v>400</v>
      </c>
      <c r="L123" s="450">
        <v>72000</v>
      </c>
      <c r="M123" s="499"/>
      <c r="N123" s="472">
        <v>66510</v>
      </c>
      <c r="O123" s="99" t="s">
        <v>5</v>
      </c>
      <c r="P123" s="189" t="s">
        <v>7</v>
      </c>
      <c r="Q123" s="99"/>
      <c r="R123" s="118">
        <v>46053</v>
      </c>
      <c r="S123" s="118">
        <v>46053</v>
      </c>
      <c r="T123" s="118">
        <v>46112</v>
      </c>
      <c r="U123" s="99"/>
      <c r="V123" s="99"/>
      <c r="W123" s="99"/>
      <c r="X123" s="129" t="s">
        <v>228</v>
      </c>
      <c r="Y123" s="129" t="s">
        <v>1303</v>
      </c>
      <c r="Z123" s="181"/>
      <c r="AA123" s="129"/>
      <c r="AB123" s="182"/>
      <c r="AC123" s="182"/>
      <c r="AD123" s="182"/>
      <c r="AE123" s="182"/>
      <c r="AF123" s="129"/>
      <c r="AG123" s="129">
        <v>23108</v>
      </c>
      <c r="AH123" s="363"/>
      <c r="AI123" s="147"/>
      <c r="AJ123" s="389"/>
      <c r="AK123" s="86"/>
      <c r="AL123" s="56"/>
      <c r="AM123" s="56"/>
    </row>
    <row r="124" spans="1:39" s="223" customFormat="1" ht="106.9" customHeight="1">
      <c r="A124" s="189">
        <v>11</v>
      </c>
      <c r="B124" s="99"/>
      <c r="C124" s="333" t="s">
        <v>23</v>
      </c>
      <c r="D124" s="147"/>
      <c r="E124" s="99"/>
      <c r="F124" s="147"/>
      <c r="G124" s="98" t="s">
        <v>289</v>
      </c>
      <c r="H124" s="246" t="s">
        <v>411</v>
      </c>
      <c r="I124" s="147" t="s">
        <v>278</v>
      </c>
      <c r="J124" s="129">
        <v>1</v>
      </c>
      <c r="K124" s="129" t="s">
        <v>400</v>
      </c>
      <c r="L124" s="450">
        <v>3600</v>
      </c>
      <c r="M124" s="499"/>
      <c r="N124" s="472">
        <v>3485</v>
      </c>
      <c r="O124" s="99" t="s">
        <v>5</v>
      </c>
      <c r="P124" s="189" t="s">
        <v>7</v>
      </c>
      <c r="Q124" s="99"/>
      <c r="R124" s="118">
        <v>46142</v>
      </c>
      <c r="S124" s="118">
        <v>46142</v>
      </c>
      <c r="T124" s="118">
        <v>46203</v>
      </c>
      <c r="U124" s="99"/>
      <c r="V124" s="99"/>
      <c r="W124" s="99"/>
      <c r="X124" s="129" t="s">
        <v>228</v>
      </c>
      <c r="Y124" s="129" t="s">
        <v>1303</v>
      </c>
      <c r="Z124" s="181"/>
      <c r="AA124" s="129"/>
      <c r="AB124" s="182"/>
      <c r="AC124" s="182"/>
      <c r="AD124" s="182"/>
      <c r="AE124" s="182"/>
      <c r="AF124" s="129"/>
      <c r="AG124" s="129">
        <v>241608</v>
      </c>
      <c r="AH124" s="363"/>
      <c r="AI124" s="147"/>
      <c r="AJ124" s="389" t="s">
        <v>826</v>
      </c>
      <c r="AK124" s="86"/>
      <c r="AL124" s="56"/>
      <c r="AM124" s="56"/>
    </row>
    <row r="125" spans="1:39" s="223" customFormat="1" ht="106.9" customHeight="1">
      <c r="A125" s="189">
        <v>12</v>
      </c>
      <c r="B125" s="99"/>
      <c r="C125" s="333" t="s">
        <v>23</v>
      </c>
      <c r="D125" s="147"/>
      <c r="E125" s="99"/>
      <c r="F125" s="147"/>
      <c r="G125" s="98" t="s">
        <v>292</v>
      </c>
      <c r="H125" s="246" t="s">
        <v>410</v>
      </c>
      <c r="I125" s="147" t="s">
        <v>278</v>
      </c>
      <c r="J125" s="129">
        <v>1</v>
      </c>
      <c r="K125" s="129" t="s">
        <v>400</v>
      </c>
      <c r="L125" s="429">
        <v>1600</v>
      </c>
      <c r="M125" s="489"/>
      <c r="N125" s="472">
        <v>1479</v>
      </c>
      <c r="O125" s="99" t="s">
        <v>5</v>
      </c>
      <c r="P125" s="189" t="s">
        <v>7</v>
      </c>
      <c r="Q125" s="99"/>
      <c r="R125" s="118">
        <v>46326</v>
      </c>
      <c r="S125" s="118">
        <v>46326</v>
      </c>
      <c r="T125" s="118">
        <v>46387</v>
      </c>
      <c r="U125" s="99"/>
      <c r="V125" s="99"/>
      <c r="W125" s="99"/>
      <c r="X125" s="129" t="s">
        <v>228</v>
      </c>
      <c r="Y125" s="129" t="s">
        <v>1303</v>
      </c>
      <c r="Z125" s="181"/>
      <c r="AA125" s="129"/>
      <c r="AB125" s="182"/>
      <c r="AC125" s="182"/>
      <c r="AD125" s="182"/>
      <c r="AE125" s="182"/>
      <c r="AF125" s="129"/>
      <c r="AG125" s="129">
        <v>241608</v>
      </c>
      <c r="AH125" s="363"/>
      <c r="AI125" s="147"/>
      <c r="AJ125" s="389"/>
      <c r="AK125" s="86"/>
      <c r="AL125" s="56"/>
      <c r="AM125" s="56"/>
    </row>
    <row r="126" spans="1:39" s="223" customFormat="1" ht="122.45" customHeight="1">
      <c r="A126" s="189">
        <v>13</v>
      </c>
      <c r="B126" s="99"/>
      <c r="C126" s="333" t="s">
        <v>23</v>
      </c>
      <c r="D126" s="147"/>
      <c r="E126" s="99"/>
      <c r="F126" s="147"/>
      <c r="G126" s="98" t="s">
        <v>281</v>
      </c>
      <c r="H126" s="246" t="s">
        <v>409</v>
      </c>
      <c r="I126" s="147" t="s">
        <v>278</v>
      </c>
      <c r="J126" s="129">
        <v>1</v>
      </c>
      <c r="K126" s="129" t="s">
        <v>400</v>
      </c>
      <c r="L126" s="441">
        <v>27000</v>
      </c>
      <c r="M126" s="497"/>
      <c r="N126" s="472">
        <v>33053</v>
      </c>
      <c r="O126" s="99" t="s">
        <v>5</v>
      </c>
      <c r="P126" s="189" t="s">
        <v>7</v>
      </c>
      <c r="Q126" s="99"/>
      <c r="R126" s="118">
        <v>46265</v>
      </c>
      <c r="S126" s="118">
        <v>46265</v>
      </c>
      <c r="T126" s="118">
        <v>46326</v>
      </c>
      <c r="U126" s="99"/>
      <c r="V126" s="99"/>
      <c r="W126" s="99"/>
      <c r="X126" s="129" t="s">
        <v>228</v>
      </c>
      <c r="Y126" s="129" t="s">
        <v>1303</v>
      </c>
      <c r="Z126" s="181"/>
      <c r="AA126" s="129"/>
      <c r="AB126" s="182"/>
      <c r="AC126" s="182"/>
      <c r="AD126" s="182"/>
      <c r="AE126" s="182"/>
      <c r="AF126" s="129"/>
      <c r="AG126" s="129">
        <v>23108</v>
      </c>
      <c r="AH126" s="363"/>
      <c r="AI126" s="147"/>
      <c r="AJ126" s="389"/>
      <c r="AK126" s="86"/>
      <c r="AL126" s="56"/>
      <c r="AM126" s="56"/>
    </row>
    <row r="127" spans="1:39" s="223" customFormat="1" ht="112.9" customHeight="1">
      <c r="A127" s="189">
        <v>14</v>
      </c>
      <c r="B127" s="99"/>
      <c r="C127" s="333" t="s">
        <v>23</v>
      </c>
      <c r="D127" s="147"/>
      <c r="E127" s="99"/>
      <c r="F127" s="147"/>
      <c r="G127" s="98" t="s">
        <v>290</v>
      </c>
      <c r="H127" s="246" t="s">
        <v>408</v>
      </c>
      <c r="I127" s="147" t="s">
        <v>278</v>
      </c>
      <c r="J127" s="129">
        <v>1</v>
      </c>
      <c r="K127" s="129" t="s">
        <v>400</v>
      </c>
      <c r="L127" s="429">
        <v>60000</v>
      </c>
      <c r="M127" s="489"/>
      <c r="N127" s="472">
        <v>66212</v>
      </c>
      <c r="O127" s="99" t="s">
        <v>5</v>
      </c>
      <c r="P127" s="189" t="s">
        <v>7</v>
      </c>
      <c r="Q127" s="99"/>
      <c r="R127" s="118">
        <v>46265</v>
      </c>
      <c r="S127" s="118">
        <v>46265</v>
      </c>
      <c r="T127" s="118">
        <v>46326</v>
      </c>
      <c r="U127" s="99"/>
      <c r="V127" s="99"/>
      <c r="W127" s="99" t="s">
        <v>954</v>
      </c>
      <c r="X127" s="129" t="s">
        <v>228</v>
      </c>
      <c r="Y127" s="129" t="s">
        <v>1303</v>
      </c>
      <c r="Z127" s="181"/>
      <c r="AA127" s="129"/>
      <c r="AB127" s="182"/>
      <c r="AC127" s="182"/>
      <c r="AD127" s="182"/>
      <c r="AE127" s="182"/>
      <c r="AF127" s="129"/>
      <c r="AG127" s="129">
        <v>23108</v>
      </c>
      <c r="AH127" s="363"/>
      <c r="AI127" s="147"/>
      <c r="AJ127" s="389"/>
      <c r="AK127" s="86"/>
      <c r="AL127" s="56"/>
      <c r="AM127" s="56"/>
    </row>
    <row r="128" spans="1:39" s="223" customFormat="1" ht="125.45" customHeight="1">
      <c r="A128" s="189">
        <v>15</v>
      </c>
      <c r="B128" s="99"/>
      <c r="C128" s="333" t="s">
        <v>23</v>
      </c>
      <c r="D128" s="147"/>
      <c r="E128" s="99"/>
      <c r="F128" s="147"/>
      <c r="G128" s="98" t="s">
        <v>285</v>
      </c>
      <c r="H128" s="246" t="s">
        <v>407</v>
      </c>
      <c r="I128" s="147" t="s">
        <v>278</v>
      </c>
      <c r="J128" s="129">
        <v>1</v>
      </c>
      <c r="K128" s="129" t="s">
        <v>400</v>
      </c>
      <c r="L128" s="429">
        <v>10000</v>
      </c>
      <c r="M128" s="489"/>
      <c r="N128" s="472">
        <v>7563</v>
      </c>
      <c r="O128" s="99" t="s">
        <v>5</v>
      </c>
      <c r="P128" s="189" t="s">
        <v>7</v>
      </c>
      <c r="Q128" s="99"/>
      <c r="R128" s="118">
        <v>46081</v>
      </c>
      <c r="S128" s="118">
        <v>46081</v>
      </c>
      <c r="T128" s="118">
        <v>46142</v>
      </c>
      <c r="U128" s="99"/>
      <c r="V128" s="99"/>
      <c r="W128" s="99"/>
      <c r="X128" s="129" t="s">
        <v>228</v>
      </c>
      <c r="Y128" s="129" t="s">
        <v>1303</v>
      </c>
      <c r="Z128" s="181"/>
      <c r="AA128" s="129"/>
      <c r="AB128" s="182"/>
      <c r="AC128" s="182"/>
      <c r="AD128" s="182"/>
      <c r="AE128" s="182"/>
      <c r="AF128" s="129"/>
      <c r="AG128" s="129">
        <v>23108</v>
      </c>
      <c r="AH128" s="363"/>
      <c r="AI128" s="147"/>
      <c r="AJ128" s="389"/>
      <c r="AK128" s="86"/>
      <c r="AL128" s="56"/>
      <c r="AM128" s="56"/>
    </row>
    <row r="129" spans="1:39" s="223" customFormat="1" ht="111" customHeight="1">
      <c r="A129" s="189">
        <v>16</v>
      </c>
      <c r="B129" s="99"/>
      <c r="C129" s="333" t="s">
        <v>23</v>
      </c>
      <c r="D129" s="147"/>
      <c r="E129" s="99"/>
      <c r="F129" s="147"/>
      <c r="G129" s="98" t="s">
        <v>287</v>
      </c>
      <c r="H129" s="246" t="s">
        <v>414</v>
      </c>
      <c r="I129" s="147" t="s">
        <v>284</v>
      </c>
      <c r="J129" s="129">
        <v>1</v>
      </c>
      <c r="K129" s="129" t="s">
        <v>400</v>
      </c>
      <c r="L129" s="429">
        <v>1300</v>
      </c>
      <c r="M129" s="489"/>
      <c r="N129" s="472">
        <v>1435</v>
      </c>
      <c r="O129" s="99" t="s">
        <v>5</v>
      </c>
      <c r="P129" s="189" t="s">
        <v>7</v>
      </c>
      <c r="Q129" s="99"/>
      <c r="R129" s="118">
        <v>46203</v>
      </c>
      <c r="S129" s="118">
        <v>46203</v>
      </c>
      <c r="T129" s="118">
        <v>46265</v>
      </c>
      <c r="U129" s="99"/>
      <c r="V129" s="99"/>
      <c r="W129" s="99"/>
      <c r="X129" s="129" t="s">
        <v>228</v>
      </c>
      <c r="Y129" s="129" t="s">
        <v>1303</v>
      </c>
      <c r="Z129" s="181"/>
      <c r="AA129" s="129"/>
      <c r="AB129" s="182"/>
      <c r="AC129" s="182"/>
      <c r="AD129" s="182"/>
      <c r="AE129" s="182"/>
      <c r="AF129" s="129"/>
      <c r="AG129" s="129">
        <v>241608</v>
      </c>
      <c r="AH129" s="363"/>
      <c r="AI129" s="147"/>
      <c r="AJ129" s="389"/>
      <c r="AK129" s="86" t="s">
        <v>827</v>
      </c>
      <c r="AL129" s="56"/>
      <c r="AM129" s="56"/>
    </row>
    <row r="130" spans="1:39" s="223" customFormat="1" ht="142.5" customHeight="1">
      <c r="A130" s="189">
        <v>17</v>
      </c>
      <c r="B130" s="99"/>
      <c r="C130" s="333" t="s">
        <v>23</v>
      </c>
      <c r="D130" s="147"/>
      <c r="E130" s="99"/>
      <c r="F130" s="147"/>
      <c r="G130" s="98" t="s">
        <v>283</v>
      </c>
      <c r="H130" s="246" t="s">
        <v>415</v>
      </c>
      <c r="I130" s="147" t="s">
        <v>284</v>
      </c>
      <c r="J130" s="129">
        <v>1</v>
      </c>
      <c r="K130" s="129" t="s">
        <v>400</v>
      </c>
      <c r="L130" s="429">
        <v>2500</v>
      </c>
      <c r="M130" s="489"/>
      <c r="N130" s="472">
        <v>2429</v>
      </c>
      <c r="O130" s="99" t="s">
        <v>5</v>
      </c>
      <c r="P130" s="189" t="s">
        <v>7</v>
      </c>
      <c r="Q130" s="99"/>
      <c r="R130" s="118">
        <v>45991</v>
      </c>
      <c r="S130" s="118">
        <v>45991</v>
      </c>
      <c r="T130" s="118">
        <v>46053</v>
      </c>
      <c r="U130" s="99"/>
      <c r="V130" s="99"/>
      <c r="W130" s="99"/>
      <c r="X130" s="129" t="s">
        <v>228</v>
      </c>
      <c r="Y130" s="129" t="s">
        <v>1303</v>
      </c>
      <c r="Z130" s="181"/>
      <c r="AA130" s="129"/>
      <c r="AB130" s="182"/>
      <c r="AC130" s="182"/>
      <c r="AD130" s="182"/>
      <c r="AE130" s="182"/>
      <c r="AF130" s="129"/>
      <c r="AG130" s="129">
        <v>241608</v>
      </c>
      <c r="AH130" s="363"/>
      <c r="AI130" s="147"/>
      <c r="AJ130" s="389"/>
      <c r="AK130" s="86"/>
      <c r="AL130" s="56"/>
      <c r="AM130" s="56"/>
    </row>
    <row r="131" spans="1:39" s="223" customFormat="1" ht="119.45" customHeight="1">
      <c r="A131" s="189">
        <v>18</v>
      </c>
      <c r="B131" s="99"/>
      <c r="C131" s="333" t="s">
        <v>23</v>
      </c>
      <c r="D131" s="147"/>
      <c r="E131" s="99"/>
      <c r="F131" s="147"/>
      <c r="G131" s="98" t="s">
        <v>291</v>
      </c>
      <c r="H131" s="246" t="s">
        <v>418</v>
      </c>
      <c r="I131" s="147" t="s">
        <v>278</v>
      </c>
      <c r="J131" s="129">
        <v>1</v>
      </c>
      <c r="K131" s="129" t="s">
        <v>400</v>
      </c>
      <c r="L131" s="429">
        <v>2000</v>
      </c>
      <c r="M131" s="489"/>
      <c r="N131" s="472">
        <v>2112</v>
      </c>
      <c r="O131" s="99" t="s">
        <v>5</v>
      </c>
      <c r="P131" s="189" t="s">
        <v>7</v>
      </c>
      <c r="Q131" s="99"/>
      <c r="R131" s="118">
        <v>46142</v>
      </c>
      <c r="S131" s="118">
        <v>46142</v>
      </c>
      <c r="T131" s="118">
        <v>46203</v>
      </c>
      <c r="U131" s="99"/>
      <c r="V131" s="99"/>
      <c r="W131" s="99"/>
      <c r="X131" s="129" t="s">
        <v>228</v>
      </c>
      <c r="Y131" s="129" t="s">
        <v>1303</v>
      </c>
      <c r="Z131" s="181"/>
      <c r="AA131" s="129"/>
      <c r="AB131" s="182"/>
      <c r="AC131" s="182"/>
      <c r="AD131" s="182"/>
      <c r="AE131" s="182"/>
      <c r="AF131" s="129"/>
      <c r="AG131" s="129">
        <v>241608</v>
      </c>
      <c r="AH131" s="363"/>
      <c r="AI131" s="147"/>
      <c r="AJ131" s="389"/>
      <c r="AK131" s="86"/>
      <c r="AL131" s="56"/>
      <c r="AM131" s="56"/>
    </row>
    <row r="132" spans="1:39" s="223" customFormat="1" ht="119.45" customHeight="1">
      <c r="A132" s="189">
        <v>19</v>
      </c>
      <c r="B132" s="99"/>
      <c r="C132" s="333" t="s">
        <v>23</v>
      </c>
      <c r="D132" s="147"/>
      <c r="E132" s="99"/>
      <c r="F132" s="147"/>
      <c r="G132" s="98" t="s">
        <v>288</v>
      </c>
      <c r="H132" s="246" t="s">
        <v>417</v>
      </c>
      <c r="I132" s="147" t="s">
        <v>278</v>
      </c>
      <c r="J132" s="129">
        <v>1</v>
      </c>
      <c r="K132" s="129" t="s">
        <v>400</v>
      </c>
      <c r="L132" s="429">
        <v>2500</v>
      </c>
      <c r="M132" s="489"/>
      <c r="N132" s="472">
        <v>2535</v>
      </c>
      <c r="O132" s="99" t="s">
        <v>5</v>
      </c>
      <c r="P132" s="189" t="s">
        <v>7</v>
      </c>
      <c r="Q132" s="99"/>
      <c r="R132" s="118">
        <v>46142</v>
      </c>
      <c r="S132" s="118">
        <v>46142</v>
      </c>
      <c r="T132" s="118">
        <v>46203</v>
      </c>
      <c r="U132" s="99"/>
      <c r="V132" s="99"/>
      <c r="W132" s="99"/>
      <c r="X132" s="129" t="s">
        <v>228</v>
      </c>
      <c r="Y132" s="129" t="s">
        <v>1303</v>
      </c>
      <c r="Z132" s="181"/>
      <c r="AA132" s="129"/>
      <c r="AB132" s="182"/>
      <c r="AC132" s="182"/>
      <c r="AD132" s="182"/>
      <c r="AE132" s="182"/>
      <c r="AF132" s="129"/>
      <c r="AG132" s="129">
        <v>241608</v>
      </c>
      <c r="AH132" s="363"/>
      <c r="AI132" s="147"/>
      <c r="AJ132" s="389" t="s">
        <v>824</v>
      </c>
      <c r="AK132" s="86" t="s">
        <v>825</v>
      </c>
      <c r="AL132" s="56"/>
      <c r="AM132" s="56"/>
    </row>
    <row r="133" spans="1:39" s="223" customFormat="1" ht="119.45" hidden="1" customHeight="1">
      <c r="A133" s="189">
        <v>20</v>
      </c>
      <c r="B133" s="99"/>
      <c r="C133" s="333" t="s">
        <v>23</v>
      </c>
      <c r="D133" s="147"/>
      <c r="E133" s="99"/>
      <c r="F133" s="147"/>
      <c r="G133" s="98" t="s">
        <v>286</v>
      </c>
      <c r="H133" s="246" t="s">
        <v>416</v>
      </c>
      <c r="I133" s="147" t="s">
        <v>278</v>
      </c>
      <c r="J133" s="129">
        <v>1</v>
      </c>
      <c r="K133" s="129" t="s">
        <v>400</v>
      </c>
      <c r="L133" s="429">
        <v>120000</v>
      </c>
      <c r="M133" s="489"/>
      <c r="N133" s="472">
        <v>105600</v>
      </c>
      <c r="O133" s="99" t="s">
        <v>5</v>
      </c>
      <c r="P133" s="189" t="s">
        <v>7</v>
      </c>
      <c r="Q133" s="99"/>
      <c r="R133" s="118">
        <v>46295</v>
      </c>
      <c r="S133" s="118">
        <v>46295</v>
      </c>
      <c r="T133" s="118">
        <v>46356</v>
      </c>
      <c r="U133" s="99"/>
      <c r="V133" s="99"/>
      <c r="W133" s="99"/>
      <c r="X133" s="129" t="s">
        <v>228</v>
      </c>
      <c r="Y133" s="129" t="s">
        <v>1303</v>
      </c>
      <c r="Z133" s="181"/>
      <c r="AA133" s="129"/>
      <c r="AB133" s="182"/>
      <c r="AC133" s="182"/>
      <c r="AD133" s="182"/>
      <c r="AE133" s="182"/>
      <c r="AF133" s="129"/>
      <c r="AG133" s="129">
        <v>23108</v>
      </c>
      <c r="AH133" s="363"/>
      <c r="AI133" s="147"/>
      <c r="AJ133" s="389"/>
      <c r="AK133" s="86"/>
      <c r="AL133" s="56"/>
      <c r="AM133" s="56"/>
    </row>
    <row r="134" spans="1:39" s="223" customFormat="1" ht="178.9" hidden="1" customHeight="1">
      <c r="A134" s="189">
        <v>22</v>
      </c>
      <c r="B134" s="99"/>
      <c r="C134" s="333" t="s">
        <v>23</v>
      </c>
      <c r="D134" s="147"/>
      <c r="E134" s="99"/>
      <c r="F134" s="147"/>
      <c r="G134" s="98" t="s">
        <v>274</v>
      </c>
      <c r="H134" s="246" t="s">
        <v>375</v>
      </c>
      <c r="I134" s="147" t="s">
        <v>275</v>
      </c>
      <c r="J134" s="129">
        <v>1</v>
      </c>
      <c r="K134" s="129" t="s">
        <v>185</v>
      </c>
      <c r="L134" s="429">
        <v>20000</v>
      </c>
      <c r="M134" s="489"/>
      <c r="N134" s="472">
        <v>21120</v>
      </c>
      <c r="O134" s="99" t="s">
        <v>11</v>
      </c>
      <c r="P134" s="189" t="s">
        <v>151</v>
      </c>
      <c r="Q134" s="99"/>
      <c r="R134" s="118">
        <v>46265</v>
      </c>
      <c r="S134" s="118">
        <v>46265</v>
      </c>
      <c r="T134" s="118">
        <v>46326</v>
      </c>
      <c r="U134" s="99"/>
      <c r="V134" s="99"/>
      <c r="W134" s="99"/>
      <c r="X134" s="129" t="s">
        <v>228</v>
      </c>
      <c r="Y134" s="129" t="s">
        <v>1303</v>
      </c>
      <c r="Z134" s="181"/>
      <c r="AA134" s="129" t="s">
        <v>1107</v>
      </c>
      <c r="AB134" s="129" t="s">
        <v>1108</v>
      </c>
      <c r="AC134" s="129" t="s">
        <v>1108</v>
      </c>
      <c r="AD134" s="129" t="s">
        <v>1108</v>
      </c>
      <c r="AE134" s="129" t="s">
        <v>1108</v>
      </c>
      <c r="AF134" s="129" t="s">
        <v>1258</v>
      </c>
      <c r="AG134" s="129">
        <v>241608</v>
      </c>
      <c r="AH134" s="372" t="s">
        <v>763</v>
      </c>
      <c r="AI134" s="147"/>
      <c r="AJ134" s="389" t="s">
        <v>829</v>
      </c>
      <c r="AK134" s="86"/>
      <c r="AL134" s="56"/>
      <c r="AM134" s="56"/>
    </row>
    <row r="135" spans="1:39" s="223" customFormat="1" ht="135.6" hidden="1" customHeight="1">
      <c r="A135" s="189">
        <v>23</v>
      </c>
      <c r="B135" s="99"/>
      <c r="C135" s="333" t="s">
        <v>24</v>
      </c>
      <c r="D135" s="147"/>
      <c r="E135" s="99"/>
      <c r="F135" s="147"/>
      <c r="G135" s="98" t="s">
        <v>293</v>
      </c>
      <c r="H135" s="246" t="s">
        <v>376</v>
      </c>
      <c r="I135" s="147" t="s">
        <v>294</v>
      </c>
      <c r="J135" s="129">
        <v>1250</v>
      </c>
      <c r="K135" s="129" t="s">
        <v>419</v>
      </c>
      <c r="L135" s="429">
        <v>53665.29</v>
      </c>
      <c r="M135" s="489"/>
      <c r="N135" s="472">
        <v>47520</v>
      </c>
      <c r="O135" s="99" t="s">
        <v>16</v>
      </c>
      <c r="P135" s="189" t="s">
        <v>151</v>
      </c>
      <c r="Q135" s="99"/>
      <c r="R135" s="118">
        <v>46142</v>
      </c>
      <c r="S135" s="118">
        <v>46203</v>
      </c>
      <c r="T135" s="118">
        <v>46295</v>
      </c>
      <c r="U135" s="99"/>
      <c r="V135" s="99"/>
      <c r="W135" s="99"/>
      <c r="X135" s="129" t="s">
        <v>295</v>
      </c>
      <c r="Y135" s="129" t="s">
        <v>1314</v>
      </c>
      <c r="Z135" s="181"/>
      <c r="AA135" s="129" t="s">
        <v>1107</v>
      </c>
      <c r="AB135" s="129" t="s">
        <v>1108</v>
      </c>
      <c r="AC135" s="129" t="s">
        <v>1108</v>
      </c>
      <c r="AD135" s="129" t="s">
        <v>1108</v>
      </c>
      <c r="AE135" s="129" t="s">
        <v>1108</v>
      </c>
      <c r="AF135" s="129" t="s">
        <v>1258</v>
      </c>
      <c r="AG135" s="129">
        <v>241608</v>
      </c>
      <c r="AH135" s="363" t="s">
        <v>1259</v>
      </c>
      <c r="AI135" s="147"/>
      <c r="AJ135" s="389" t="s">
        <v>830</v>
      </c>
      <c r="AK135" s="86"/>
      <c r="AL135" s="56"/>
      <c r="AM135" s="56"/>
    </row>
    <row r="136" spans="1:39" s="223" customFormat="1" ht="136.9" hidden="1" customHeight="1">
      <c r="A136" s="189">
        <v>24</v>
      </c>
      <c r="B136" s="99"/>
      <c r="C136" s="333" t="s">
        <v>24</v>
      </c>
      <c r="D136" s="147"/>
      <c r="E136" s="99"/>
      <c r="F136" s="147"/>
      <c r="G136" s="98" t="s">
        <v>297</v>
      </c>
      <c r="H136" s="246" t="s">
        <v>420</v>
      </c>
      <c r="I136" s="147" t="s">
        <v>298</v>
      </c>
      <c r="J136" s="129">
        <v>50</v>
      </c>
      <c r="K136" s="129" t="s">
        <v>423</v>
      </c>
      <c r="L136" s="430">
        <v>81320</v>
      </c>
      <c r="M136" s="490"/>
      <c r="N136" s="472">
        <v>81320</v>
      </c>
      <c r="O136" s="99" t="s">
        <v>5</v>
      </c>
      <c r="P136" s="189" t="s">
        <v>151</v>
      </c>
      <c r="Q136" s="99"/>
      <c r="R136" s="118">
        <v>46081</v>
      </c>
      <c r="S136" s="118">
        <v>46112</v>
      </c>
      <c r="T136" s="118">
        <v>46173</v>
      </c>
      <c r="U136" s="99"/>
      <c r="V136" s="99"/>
      <c r="W136" s="99"/>
      <c r="X136" s="129" t="s">
        <v>295</v>
      </c>
      <c r="Y136" s="129" t="s">
        <v>1314</v>
      </c>
      <c r="Z136" s="181"/>
      <c r="AA136" s="129" t="s">
        <v>1240</v>
      </c>
      <c r="AB136" s="238">
        <v>45814</v>
      </c>
      <c r="AC136" s="238">
        <v>46179</v>
      </c>
      <c r="AD136" s="238">
        <v>46180</v>
      </c>
      <c r="AE136" s="238">
        <v>46545</v>
      </c>
      <c r="AF136" s="318" t="s">
        <v>30</v>
      </c>
      <c r="AG136" s="129">
        <v>4189</v>
      </c>
      <c r="AH136" s="363" t="s">
        <v>764</v>
      </c>
      <c r="AI136" s="147"/>
      <c r="AJ136" s="389" t="s">
        <v>830</v>
      </c>
      <c r="AK136" s="86"/>
      <c r="AL136" s="56" t="s">
        <v>1241</v>
      </c>
      <c r="AM136" s="56"/>
    </row>
    <row r="137" spans="1:39" s="223" customFormat="1" ht="117" customHeight="1">
      <c r="A137" s="189">
        <v>25</v>
      </c>
      <c r="B137" s="99"/>
      <c r="C137" s="333" t="s">
        <v>24</v>
      </c>
      <c r="D137" s="147"/>
      <c r="E137" s="99"/>
      <c r="F137" s="147"/>
      <c r="G137" s="98" t="s">
        <v>296</v>
      </c>
      <c r="H137" s="246" t="s">
        <v>421</v>
      </c>
      <c r="I137" s="147" t="s">
        <v>1256</v>
      </c>
      <c r="J137" s="129">
        <v>8</v>
      </c>
      <c r="K137" s="129" t="s">
        <v>424</v>
      </c>
      <c r="L137" s="430">
        <v>11037</v>
      </c>
      <c r="M137" s="490"/>
      <c r="N137" s="472">
        <v>11037</v>
      </c>
      <c r="O137" s="99" t="s">
        <v>5</v>
      </c>
      <c r="P137" s="189" t="s">
        <v>157</v>
      </c>
      <c r="Q137" s="99"/>
      <c r="R137" s="118">
        <v>46112</v>
      </c>
      <c r="S137" s="118">
        <v>46142</v>
      </c>
      <c r="T137" s="118">
        <v>46203</v>
      </c>
      <c r="U137" s="99"/>
      <c r="V137" s="99"/>
      <c r="W137" s="99"/>
      <c r="X137" s="129" t="s">
        <v>295</v>
      </c>
      <c r="Y137" s="129" t="s">
        <v>1314</v>
      </c>
      <c r="Z137" s="181"/>
      <c r="AA137" s="129"/>
      <c r="AB137" s="238"/>
      <c r="AC137" s="238"/>
      <c r="AD137" s="238"/>
      <c r="AE137" s="238"/>
      <c r="AF137" s="129"/>
      <c r="AG137" s="129">
        <v>12610</v>
      </c>
      <c r="AH137" s="363" t="s">
        <v>765</v>
      </c>
      <c r="AI137" s="147"/>
      <c r="AJ137" s="389" t="s">
        <v>831</v>
      </c>
      <c r="AK137" s="86"/>
      <c r="AL137" s="56"/>
      <c r="AM137" s="56"/>
    </row>
    <row r="138" spans="1:39" s="223" customFormat="1" ht="123.6" customHeight="1">
      <c r="A138" s="189">
        <v>26</v>
      </c>
      <c r="B138" s="99"/>
      <c r="C138" s="333" t="s">
        <v>24</v>
      </c>
      <c r="D138" s="147"/>
      <c r="E138" s="99"/>
      <c r="F138" s="147"/>
      <c r="G138" s="98" t="s">
        <v>299</v>
      </c>
      <c r="H138" s="246" t="s">
        <v>422</v>
      </c>
      <c r="I138" s="147" t="s">
        <v>300</v>
      </c>
      <c r="J138" s="129">
        <v>350</v>
      </c>
      <c r="K138" s="129" t="s">
        <v>425</v>
      </c>
      <c r="L138" s="430">
        <v>19883</v>
      </c>
      <c r="M138" s="490"/>
      <c r="N138" s="472">
        <v>19883</v>
      </c>
      <c r="O138" s="99" t="s">
        <v>11</v>
      </c>
      <c r="P138" s="189" t="s">
        <v>157</v>
      </c>
      <c r="Q138" s="99"/>
      <c r="R138" s="118">
        <v>46142</v>
      </c>
      <c r="S138" s="118">
        <v>46173</v>
      </c>
      <c r="T138" s="118">
        <v>46265</v>
      </c>
      <c r="U138" s="99"/>
      <c r="V138" s="99"/>
      <c r="W138" s="99"/>
      <c r="X138" s="129" t="s">
        <v>1302</v>
      </c>
      <c r="Y138" s="129" t="s">
        <v>1314</v>
      </c>
      <c r="Z138" s="181"/>
      <c r="AA138" s="129"/>
      <c r="AB138" s="238"/>
      <c r="AC138" s="238"/>
      <c r="AD138" s="238"/>
      <c r="AE138" s="238"/>
      <c r="AF138" s="129"/>
      <c r="AG138" s="129">
        <v>27278</v>
      </c>
      <c r="AH138" s="363" t="s">
        <v>762</v>
      </c>
      <c r="AI138" s="147"/>
      <c r="AJ138" s="389" t="s">
        <v>832</v>
      </c>
      <c r="AK138" s="86"/>
      <c r="AL138" s="56"/>
      <c r="AM138" s="56"/>
    </row>
    <row r="139" spans="1:39" s="223" customFormat="1" ht="89.45" customHeight="1">
      <c r="A139" s="327">
        <v>29</v>
      </c>
      <c r="B139" s="99"/>
      <c r="C139" s="333" t="s">
        <v>24</v>
      </c>
      <c r="D139" s="147"/>
      <c r="E139" s="99"/>
      <c r="F139" s="246"/>
      <c r="G139" s="98"/>
      <c r="H139" s="246" t="s">
        <v>1339</v>
      </c>
      <c r="I139" s="246" t="s">
        <v>1257</v>
      </c>
      <c r="J139" s="293">
        <v>1</v>
      </c>
      <c r="K139" s="129" t="s">
        <v>1123</v>
      </c>
      <c r="L139" s="451">
        <v>10000</v>
      </c>
      <c r="M139" s="500"/>
      <c r="N139" s="472"/>
      <c r="O139" s="99" t="s">
        <v>5</v>
      </c>
      <c r="P139" s="189" t="s">
        <v>157</v>
      </c>
      <c r="Q139" s="99"/>
      <c r="R139" s="118">
        <v>46053</v>
      </c>
      <c r="S139" s="118">
        <v>46112</v>
      </c>
      <c r="T139" s="118">
        <v>46173</v>
      </c>
      <c r="U139" s="99"/>
      <c r="V139" s="99"/>
      <c r="W139" s="99"/>
      <c r="X139" s="129" t="s">
        <v>1136</v>
      </c>
      <c r="Y139" s="129" t="s">
        <v>1303</v>
      </c>
      <c r="Z139" s="286"/>
      <c r="AA139" s="286"/>
      <c r="AB139" s="287"/>
      <c r="AC139" s="287"/>
      <c r="AD139" s="287"/>
      <c r="AE139" s="287"/>
      <c r="AF139" s="294"/>
      <c r="AG139" s="294">
        <v>12395</v>
      </c>
      <c r="AH139" s="373" t="s">
        <v>1137</v>
      </c>
      <c r="AI139" s="295"/>
      <c r="AJ139" s="389"/>
      <c r="AK139" s="86"/>
      <c r="AL139" s="56"/>
      <c r="AM139" s="56"/>
    </row>
    <row r="140" spans="1:39" s="223" customFormat="1" ht="234" customHeight="1">
      <c r="A140" s="327">
        <v>31</v>
      </c>
      <c r="B140" s="99"/>
      <c r="C140" s="333" t="s">
        <v>24</v>
      </c>
      <c r="D140" s="147"/>
      <c r="E140" s="99"/>
      <c r="F140" s="147"/>
      <c r="G140" s="98"/>
      <c r="H140" s="246" t="s">
        <v>1340</v>
      </c>
      <c r="I140" s="147" t="s">
        <v>1297</v>
      </c>
      <c r="J140" s="293">
        <v>1</v>
      </c>
      <c r="K140" s="129" t="s">
        <v>178</v>
      </c>
      <c r="L140" s="452">
        <v>10000</v>
      </c>
      <c r="M140" s="501"/>
      <c r="N140" s="472"/>
      <c r="O140" s="99" t="s">
        <v>5</v>
      </c>
      <c r="P140" s="189" t="s">
        <v>157</v>
      </c>
      <c r="Q140" s="99"/>
      <c r="R140" s="118">
        <v>46173</v>
      </c>
      <c r="S140" s="118">
        <v>46203</v>
      </c>
      <c r="T140" s="118">
        <v>46326</v>
      </c>
      <c r="U140" s="99"/>
      <c r="V140" s="99"/>
      <c r="W140" s="99"/>
      <c r="X140" s="129" t="s">
        <v>1136</v>
      </c>
      <c r="Y140" s="129" t="s">
        <v>1315</v>
      </c>
      <c r="Z140" s="286"/>
      <c r="AA140" s="286"/>
      <c r="AB140" s="287"/>
      <c r="AC140" s="287"/>
      <c r="AD140" s="287"/>
      <c r="AE140" s="287"/>
      <c r="AF140" s="294"/>
      <c r="AG140" s="294">
        <v>12955</v>
      </c>
      <c r="AH140" s="374" t="s">
        <v>1048</v>
      </c>
      <c r="AI140" s="182"/>
      <c r="AJ140" s="389"/>
      <c r="AK140" s="86"/>
      <c r="AL140" s="56"/>
      <c r="AM140" s="56"/>
    </row>
    <row r="141" spans="1:39" s="223" customFormat="1" ht="231.6" customHeight="1">
      <c r="A141" s="327">
        <v>32</v>
      </c>
      <c r="B141" s="99"/>
      <c r="C141" s="333" t="s">
        <v>24</v>
      </c>
      <c r="D141" s="147"/>
      <c r="E141" s="99"/>
      <c r="F141" s="147"/>
      <c r="G141" s="98"/>
      <c r="H141" s="246" t="s">
        <v>1341</v>
      </c>
      <c r="I141" s="147" t="s">
        <v>1297</v>
      </c>
      <c r="J141" s="293">
        <v>1</v>
      </c>
      <c r="K141" s="129" t="s">
        <v>178</v>
      </c>
      <c r="L141" s="452">
        <v>12000</v>
      </c>
      <c r="M141" s="501"/>
      <c r="N141" s="472"/>
      <c r="O141" s="99" t="s">
        <v>5</v>
      </c>
      <c r="P141" s="189" t="s">
        <v>157</v>
      </c>
      <c r="Q141" s="99"/>
      <c r="R141" s="118">
        <v>46173</v>
      </c>
      <c r="S141" s="118">
        <v>46203</v>
      </c>
      <c r="T141" s="118">
        <v>46326</v>
      </c>
      <c r="U141" s="99"/>
      <c r="V141" s="99"/>
      <c r="W141" s="99"/>
      <c r="X141" s="129" t="s">
        <v>1136</v>
      </c>
      <c r="Y141" s="129" t="s">
        <v>1315</v>
      </c>
      <c r="Z141" s="286"/>
      <c r="AA141" s="286"/>
      <c r="AB141" s="287"/>
      <c r="AC141" s="287"/>
      <c r="AD141" s="287"/>
      <c r="AE141" s="287"/>
      <c r="AF141" s="294"/>
      <c r="AG141" s="294">
        <v>757</v>
      </c>
      <c r="AH141" s="374" t="s">
        <v>1048</v>
      </c>
      <c r="AI141" s="182"/>
      <c r="AJ141" s="389"/>
      <c r="AK141" s="86"/>
      <c r="AL141" s="56"/>
      <c r="AM141" s="56"/>
    </row>
    <row r="142" spans="1:39" s="223" customFormat="1" ht="233.45" hidden="1" customHeight="1">
      <c r="A142" s="327">
        <v>34</v>
      </c>
      <c r="B142" s="99"/>
      <c r="C142" s="333" t="s">
        <v>24</v>
      </c>
      <c r="D142" s="147"/>
      <c r="E142" s="99"/>
      <c r="F142" s="147"/>
      <c r="G142" s="98"/>
      <c r="H142" s="246" t="s">
        <v>1397</v>
      </c>
      <c r="I142" s="147" t="s">
        <v>1297</v>
      </c>
      <c r="J142" s="293">
        <f>1+1</f>
        <v>2</v>
      </c>
      <c r="K142" s="129" t="s">
        <v>178</v>
      </c>
      <c r="L142" s="452">
        <f>9000+11000</f>
        <v>20000</v>
      </c>
      <c r="M142" s="501"/>
      <c r="N142" s="515"/>
      <c r="O142" s="99" t="s">
        <v>5</v>
      </c>
      <c r="P142" s="189" t="s">
        <v>9</v>
      </c>
      <c r="Q142" s="99"/>
      <c r="R142" s="118">
        <v>46173</v>
      </c>
      <c r="S142" s="118">
        <v>46203</v>
      </c>
      <c r="T142" s="118">
        <v>46387</v>
      </c>
      <c r="U142" s="99"/>
      <c r="V142" s="99"/>
      <c r="W142" s="99"/>
      <c r="X142" s="129" t="s">
        <v>1136</v>
      </c>
      <c r="Y142" s="129" t="s">
        <v>1315</v>
      </c>
      <c r="Z142" s="286"/>
      <c r="AA142" s="286"/>
      <c r="AB142" s="287"/>
      <c r="AC142" s="287"/>
      <c r="AD142" s="287"/>
      <c r="AE142" s="287"/>
      <c r="AF142" s="294"/>
      <c r="AG142" s="294">
        <v>618457</v>
      </c>
      <c r="AH142" s="511" t="s">
        <v>1382</v>
      </c>
      <c r="AI142" s="182"/>
      <c r="AJ142" s="389"/>
      <c r="AK142" s="86"/>
      <c r="AL142" s="56"/>
      <c r="AM142" s="56"/>
    </row>
    <row r="143" spans="1:39" s="223" customFormat="1" ht="79.900000000000006" customHeight="1">
      <c r="A143" s="327">
        <v>35</v>
      </c>
      <c r="B143" s="99"/>
      <c r="C143" s="333" t="s">
        <v>24</v>
      </c>
      <c r="D143" s="147"/>
      <c r="E143" s="99"/>
      <c r="F143" s="246"/>
      <c r="G143" s="98"/>
      <c r="H143" s="246" t="s">
        <v>1338</v>
      </c>
      <c r="I143" s="96" t="s">
        <v>1261</v>
      </c>
      <c r="J143" s="293"/>
      <c r="K143" s="129"/>
      <c r="L143" s="451">
        <v>8000</v>
      </c>
      <c r="M143" s="500"/>
      <c r="N143" s="472"/>
      <c r="O143" s="99" t="s">
        <v>5</v>
      </c>
      <c r="P143" s="189" t="s">
        <v>157</v>
      </c>
      <c r="Q143" s="99"/>
      <c r="R143" s="118">
        <v>46112</v>
      </c>
      <c r="S143" s="118">
        <v>46142</v>
      </c>
      <c r="T143" s="118">
        <v>46265</v>
      </c>
      <c r="U143" s="99"/>
      <c r="V143" s="99"/>
      <c r="W143" s="99"/>
      <c r="X143" s="129" t="s">
        <v>1302</v>
      </c>
      <c r="Y143" s="129" t="s">
        <v>1303</v>
      </c>
      <c r="Z143" s="286"/>
      <c r="AA143" s="286"/>
      <c r="AB143" s="287"/>
      <c r="AC143" s="287"/>
      <c r="AD143" s="287"/>
      <c r="AE143" s="287"/>
      <c r="AF143" s="294"/>
      <c r="AG143" s="129">
        <v>608436</v>
      </c>
      <c r="AH143" s="373" t="s">
        <v>1138</v>
      </c>
      <c r="AI143" s="295"/>
      <c r="AJ143" s="389"/>
      <c r="AK143" s="86"/>
      <c r="AL143" s="56"/>
      <c r="AM143" s="56"/>
    </row>
    <row r="144" spans="1:39" s="223" customFormat="1" ht="63.6" customHeight="1">
      <c r="A144" s="327" t="s">
        <v>1260</v>
      </c>
      <c r="B144" s="99"/>
      <c r="C144" s="333" t="s">
        <v>24</v>
      </c>
      <c r="D144" s="147"/>
      <c r="E144" s="99"/>
      <c r="F144" s="246"/>
      <c r="G144" s="98"/>
      <c r="H144" s="246" t="s">
        <v>1262</v>
      </c>
      <c r="I144" s="246" t="s">
        <v>1124</v>
      </c>
      <c r="J144" s="293">
        <v>1</v>
      </c>
      <c r="K144" s="129" t="s">
        <v>1125</v>
      </c>
      <c r="L144" s="451"/>
      <c r="M144" s="500"/>
      <c r="N144" s="472"/>
      <c r="O144" s="99" t="s">
        <v>5</v>
      </c>
      <c r="P144" s="189" t="s">
        <v>157</v>
      </c>
      <c r="Q144" s="99"/>
      <c r="R144" s="118">
        <v>46112</v>
      </c>
      <c r="S144" s="118">
        <v>46142</v>
      </c>
      <c r="T144" s="118">
        <v>46265</v>
      </c>
      <c r="U144" s="99"/>
      <c r="V144" s="99"/>
      <c r="W144" s="99"/>
      <c r="X144" s="129" t="s">
        <v>1302</v>
      </c>
      <c r="Y144" s="129" t="s">
        <v>1316</v>
      </c>
      <c r="Z144" s="286"/>
      <c r="AA144" s="286"/>
      <c r="AB144" s="287"/>
      <c r="AC144" s="287"/>
      <c r="AD144" s="287"/>
      <c r="AE144" s="287"/>
      <c r="AF144" s="294"/>
      <c r="AG144" s="129">
        <v>608436</v>
      </c>
      <c r="AH144" s="373" t="s">
        <v>1138</v>
      </c>
      <c r="AI144" s="295"/>
      <c r="AJ144" s="389"/>
      <c r="AK144" s="86"/>
      <c r="AL144" s="56"/>
      <c r="AM144" s="56"/>
    </row>
    <row r="145" spans="1:39" s="223" customFormat="1" ht="63.6" customHeight="1">
      <c r="A145" s="327" t="s">
        <v>1111</v>
      </c>
      <c r="B145" s="99"/>
      <c r="C145" s="333" t="s">
        <v>24</v>
      </c>
      <c r="D145" s="147"/>
      <c r="E145" s="99"/>
      <c r="F145" s="246"/>
      <c r="G145" s="98"/>
      <c r="H145" s="246" t="s">
        <v>1263</v>
      </c>
      <c r="I145" s="246" t="s">
        <v>1273</v>
      </c>
      <c r="J145" s="293">
        <v>1</v>
      </c>
      <c r="K145" s="129" t="s">
        <v>1126</v>
      </c>
      <c r="L145" s="451"/>
      <c r="M145" s="500"/>
      <c r="N145" s="472"/>
      <c r="O145" s="99" t="s">
        <v>5</v>
      </c>
      <c r="P145" s="189" t="s">
        <v>157</v>
      </c>
      <c r="Q145" s="99"/>
      <c r="R145" s="118">
        <v>46112</v>
      </c>
      <c r="S145" s="118">
        <v>46142</v>
      </c>
      <c r="T145" s="118">
        <v>46265</v>
      </c>
      <c r="U145" s="99"/>
      <c r="V145" s="99"/>
      <c r="W145" s="99"/>
      <c r="X145" s="129" t="s">
        <v>1302</v>
      </c>
      <c r="Y145" s="129" t="s">
        <v>1316</v>
      </c>
      <c r="Z145" s="286"/>
      <c r="AA145" s="286"/>
      <c r="AB145" s="287"/>
      <c r="AC145" s="287"/>
      <c r="AD145" s="287"/>
      <c r="AE145" s="287"/>
      <c r="AF145" s="294"/>
      <c r="AG145" s="129">
        <v>608436</v>
      </c>
      <c r="AH145" s="373" t="s">
        <v>1138</v>
      </c>
      <c r="AI145" s="295"/>
      <c r="AJ145" s="389"/>
      <c r="AK145" s="86"/>
      <c r="AL145" s="56"/>
      <c r="AM145" s="56"/>
    </row>
    <row r="146" spans="1:39" s="223" customFormat="1" ht="63.6" customHeight="1">
      <c r="A146" s="327" t="s">
        <v>1112</v>
      </c>
      <c r="B146" s="99"/>
      <c r="C146" s="333" t="s">
        <v>24</v>
      </c>
      <c r="D146" s="147"/>
      <c r="E146" s="99"/>
      <c r="F146" s="246"/>
      <c r="G146" s="98"/>
      <c r="H146" s="246" t="s">
        <v>1264</v>
      </c>
      <c r="I146" s="246" t="s">
        <v>1274</v>
      </c>
      <c r="J146" s="293">
        <v>1</v>
      </c>
      <c r="K146" s="129" t="s">
        <v>1127</v>
      </c>
      <c r="L146" s="451"/>
      <c r="M146" s="500"/>
      <c r="N146" s="472"/>
      <c r="O146" s="99" t="s">
        <v>5</v>
      </c>
      <c r="P146" s="189" t="s">
        <v>157</v>
      </c>
      <c r="Q146" s="99"/>
      <c r="R146" s="118">
        <v>46112</v>
      </c>
      <c r="S146" s="118">
        <v>46142</v>
      </c>
      <c r="T146" s="118">
        <v>46265</v>
      </c>
      <c r="U146" s="99"/>
      <c r="V146" s="99"/>
      <c r="W146" s="99"/>
      <c r="X146" s="129" t="s">
        <v>1302</v>
      </c>
      <c r="Y146" s="129" t="s">
        <v>1316</v>
      </c>
      <c r="Z146" s="286"/>
      <c r="AA146" s="286"/>
      <c r="AB146" s="287"/>
      <c r="AC146" s="287"/>
      <c r="AD146" s="287"/>
      <c r="AE146" s="287"/>
      <c r="AF146" s="294"/>
      <c r="AG146" s="129">
        <v>608436</v>
      </c>
      <c r="AH146" s="373" t="s">
        <v>1138</v>
      </c>
      <c r="AI146" s="295"/>
      <c r="AJ146" s="389"/>
      <c r="AK146" s="86"/>
      <c r="AL146" s="56"/>
      <c r="AM146" s="56"/>
    </row>
    <row r="147" spans="1:39" s="223" customFormat="1" ht="63.6" customHeight="1">
      <c r="A147" s="327" t="s">
        <v>1113</v>
      </c>
      <c r="B147" s="99"/>
      <c r="C147" s="333" t="s">
        <v>24</v>
      </c>
      <c r="D147" s="147"/>
      <c r="E147" s="99"/>
      <c r="F147" s="246"/>
      <c r="G147" s="98"/>
      <c r="H147" s="246" t="s">
        <v>1265</v>
      </c>
      <c r="I147" s="246" t="s">
        <v>1275</v>
      </c>
      <c r="J147" s="293">
        <v>1</v>
      </c>
      <c r="K147" s="129" t="s">
        <v>1127</v>
      </c>
      <c r="L147" s="451"/>
      <c r="M147" s="500"/>
      <c r="N147" s="472"/>
      <c r="O147" s="99" t="s">
        <v>5</v>
      </c>
      <c r="P147" s="189" t="s">
        <v>157</v>
      </c>
      <c r="Q147" s="99"/>
      <c r="R147" s="118">
        <v>46112</v>
      </c>
      <c r="S147" s="118">
        <v>46142</v>
      </c>
      <c r="T147" s="118">
        <v>46265</v>
      </c>
      <c r="U147" s="99"/>
      <c r="V147" s="99"/>
      <c r="W147" s="99"/>
      <c r="X147" s="129" t="s">
        <v>1302</v>
      </c>
      <c r="Y147" s="129" t="s">
        <v>1316</v>
      </c>
      <c r="Z147" s="286"/>
      <c r="AA147" s="286"/>
      <c r="AB147" s="287"/>
      <c r="AC147" s="287"/>
      <c r="AD147" s="287"/>
      <c r="AE147" s="287"/>
      <c r="AF147" s="294"/>
      <c r="AG147" s="129">
        <v>608436</v>
      </c>
      <c r="AH147" s="373" t="s">
        <v>1138</v>
      </c>
      <c r="AI147" s="295"/>
      <c r="AJ147" s="389"/>
      <c r="AK147" s="86"/>
      <c r="AL147" s="56"/>
      <c r="AM147" s="56"/>
    </row>
    <row r="148" spans="1:39" s="223" customFormat="1" ht="63.6" customHeight="1">
      <c r="A148" s="327" t="s">
        <v>1114</v>
      </c>
      <c r="B148" s="99"/>
      <c r="C148" s="333" t="s">
        <v>24</v>
      </c>
      <c r="D148" s="147"/>
      <c r="E148" s="99"/>
      <c r="F148" s="246"/>
      <c r="G148" s="98"/>
      <c r="H148" s="246" t="s">
        <v>1266</v>
      </c>
      <c r="I148" s="246" t="s">
        <v>1276</v>
      </c>
      <c r="J148" s="293">
        <v>1</v>
      </c>
      <c r="K148" s="129" t="s">
        <v>1127</v>
      </c>
      <c r="L148" s="451"/>
      <c r="M148" s="500"/>
      <c r="N148" s="472"/>
      <c r="O148" s="99" t="s">
        <v>5</v>
      </c>
      <c r="P148" s="189" t="s">
        <v>157</v>
      </c>
      <c r="Q148" s="99"/>
      <c r="R148" s="118">
        <v>46112</v>
      </c>
      <c r="S148" s="118">
        <v>46142</v>
      </c>
      <c r="T148" s="118">
        <v>46265</v>
      </c>
      <c r="U148" s="99"/>
      <c r="V148" s="99"/>
      <c r="W148" s="99"/>
      <c r="X148" s="129" t="s">
        <v>1302</v>
      </c>
      <c r="Y148" s="129" t="s">
        <v>1316</v>
      </c>
      <c r="Z148" s="286"/>
      <c r="AA148" s="286"/>
      <c r="AB148" s="287"/>
      <c r="AC148" s="287"/>
      <c r="AD148" s="287"/>
      <c r="AE148" s="287"/>
      <c r="AF148" s="294"/>
      <c r="AG148" s="129">
        <v>608436</v>
      </c>
      <c r="AH148" s="373" t="s">
        <v>1138</v>
      </c>
      <c r="AI148" s="295"/>
      <c r="AJ148" s="389"/>
      <c r="AK148" s="86"/>
      <c r="AL148" s="56"/>
      <c r="AM148" s="56"/>
    </row>
    <row r="149" spans="1:39" s="223" customFormat="1" ht="63.6" customHeight="1">
      <c r="A149" s="327" t="s">
        <v>1115</v>
      </c>
      <c r="B149" s="99"/>
      <c r="C149" s="333" t="s">
        <v>24</v>
      </c>
      <c r="D149" s="147"/>
      <c r="E149" s="99"/>
      <c r="F149" s="246"/>
      <c r="G149" s="98"/>
      <c r="H149" s="246" t="s">
        <v>1267</v>
      </c>
      <c r="I149" s="246" t="s">
        <v>1277</v>
      </c>
      <c r="J149" s="293">
        <v>1</v>
      </c>
      <c r="K149" s="129" t="s">
        <v>1128</v>
      </c>
      <c r="L149" s="451"/>
      <c r="M149" s="500"/>
      <c r="N149" s="472"/>
      <c r="O149" s="99" t="s">
        <v>5</v>
      </c>
      <c r="P149" s="189" t="s">
        <v>157</v>
      </c>
      <c r="Q149" s="99"/>
      <c r="R149" s="118">
        <v>46112</v>
      </c>
      <c r="S149" s="118">
        <v>46142</v>
      </c>
      <c r="T149" s="118">
        <v>46265</v>
      </c>
      <c r="U149" s="99"/>
      <c r="V149" s="99"/>
      <c r="W149" s="99"/>
      <c r="X149" s="129" t="s">
        <v>1302</v>
      </c>
      <c r="Y149" s="129" t="s">
        <v>1316</v>
      </c>
      <c r="Z149" s="286"/>
      <c r="AA149" s="286"/>
      <c r="AB149" s="287"/>
      <c r="AC149" s="287"/>
      <c r="AD149" s="287"/>
      <c r="AE149" s="287"/>
      <c r="AF149" s="294"/>
      <c r="AG149" s="129">
        <v>608436</v>
      </c>
      <c r="AH149" s="373" t="s">
        <v>1138</v>
      </c>
      <c r="AI149" s="295"/>
      <c r="AJ149" s="389"/>
      <c r="AK149" s="86"/>
      <c r="AL149" s="56"/>
      <c r="AM149" s="56"/>
    </row>
    <row r="150" spans="1:39" s="223" customFormat="1" ht="63.6" customHeight="1">
      <c r="A150" s="327" t="s">
        <v>1116</v>
      </c>
      <c r="B150" s="99"/>
      <c r="C150" s="333" t="s">
        <v>24</v>
      </c>
      <c r="D150" s="147"/>
      <c r="E150" s="99"/>
      <c r="F150" s="246"/>
      <c r="G150" s="98"/>
      <c r="H150" s="246" t="s">
        <v>1268</v>
      </c>
      <c r="I150" s="246" t="s">
        <v>1278</v>
      </c>
      <c r="J150" s="293">
        <v>1</v>
      </c>
      <c r="K150" s="129" t="s">
        <v>1129</v>
      </c>
      <c r="L150" s="451"/>
      <c r="M150" s="500"/>
      <c r="N150" s="472"/>
      <c r="O150" s="99" t="s">
        <v>5</v>
      </c>
      <c r="P150" s="189" t="s">
        <v>157</v>
      </c>
      <c r="Q150" s="99"/>
      <c r="R150" s="118">
        <v>46112</v>
      </c>
      <c r="S150" s="118">
        <v>46142</v>
      </c>
      <c r="T150" s="118">
        <v>46265</v>
      </c>
      <c r="U150" s="99"/>
      <c r="V150" s="99"/>
      <c r="W150" s="99"/>
      <c r="X150" s="129" t="s">
        <v>1302</v>
      </c>
      <c r="Y150" s="129" t="s">
        <v>1316</v>
      </c>
      <c r="Z150" s="286"/>
      <c r="AA150" s="286"/>
      <c r="AB150" s="287"/>
      <c r="AC150" s="287"/>
      <c r="AD150" s="287"/>
      <c r="AE150" s="287"/>
      <c r="AF150" s="294"/>
      <c r="AG150" s="129">
        <v>608436</v>
      </c>
      <c r="AH150" s="373" t="s">
        <v>1138</v>
      </c>
      <c r="AI150" s="295"/>
      <c r="AJ150" s="389"/>
      <c r="AK150" s="86"/>
      <c r="AL150" s="56"/>
      <c r="AM150" s="56"/>
    </row>
    <row r="151" spans="1:39" s="223" customFormat="1" ht="63.6" customHeight="1">
      <c r="A151" s="327" t="s">
        <v>1117</v>
      </c>
      <c r="B151" s="99"/>
      <c r="C151" s="333" t="s">
        <v>24</v>
      </c>
      <c r="D151" s="147"/>
      <c r="E151" s="99"/>
      <c r="F151" s="246"/>
      <c r="G151" s="98"/>
      <c r="H151" s="246" t="s">
        <v>1269</v>
      </c>
      <c r="I151" s="246" t="s">
        <v>1279</v>
      </c>
      <c r="J151" s="293">
        <v>1</v>
      </c>
      <c r="K151" s="129" t="s">
        <v>1130</v>
      </c>
      <c r="L151" s="451"/>
      <c r="M151" s="500"/>
      <c r="N151" s="472"/>
      <c r="O151" s="99" t="s">
        <v>5</v>
      </c>
      <c r="P151" s="189" t="s">
        <v>157</v>
      </c>
      <c r="Q151" s="99"/>
      <c r="R151" s="118">
        <v>46112</v>
      </c>
      <c r="S151" s="118">
        <v>46142</v>
      </c>
      <c r="T151" s="118">
        <v>46265</v>
      </c>
      <c r="U151" s="99"/>
      <c r="V151" s="99"/>
      <c r="W151" s="99"/>
      <c r="X151" s="129" t="s">
        <v>1302</v>
      </c>
      <c r="Y151" s="129" t="s">
        <v>1316</v>
      </c>
      <c r="Z151" s="286"/>
      <c r="AA151" s="286"/>
      <c r="AB151" s="287"/>
      <c r="AC151" s="287"/>
      <c r="AD151" s="287"/>
      <c r="AE151" s="287"/>
      <c r="AF151" s="294"/>
      <c r="AG151" s="129">
        <v>608436</v>
      </c>
      <c r="AH151" s="373" t="s">
        <v>1138</v>
      </c>
      <c r="AI151" s="295"/>
      <c r="AJ151" s="389"/>
      <c r="AK151" s="86"/>
      <c r="AL151" s="56"/>
      <c r="AM151" s="56"/>
    </row>
    <row r="152" spans="1:39" s="223" customFormat="1" ht="63.6" customHeight="1">
      <c r="A152" s="327" t="s">
        <v>1118</v>
      </c>
      <c r="B152" s="99"/>
      <c r="C152" s="333" t="s">
        <v>24</v>
      </c>
      <c r="D152" s="147"/>
      <c r="E152" s="99"/>
      <c r="F152" s="246"/>
      <c r="G152" s="98"/>
      <c r="H152" s="246" t="s">
        <v>1270</v>
      </c>
      <c r="I152" s="246" t="s">
        <v>1131</v>
      </c>
      <c r="J152" s="293">
        <v>1</v>
      </c>
      <c r="K152" s="129" t="s">
        <v>1132</v>
      </c>
      <c r="L152" s="451"/>
      <c r="M152" s="500"/>
      <c r="N152" s="472"/>
      <c r="O152" s="99" t="s">
        <v>5</v>
      </c>
      <c r="P152" s="189" t="s">
        <v>157</v>
      </c>
      <c r="Q152" s="99"/>
      <c r="R152" s="118">
        <v>46112</v>
      </c>
      <c r="S152" s="118">
        <v>46142</v>
      </c>
      <c r="T152" s="118">
        <v>46265</v>
      </c>
      <c r="U152" s="99"/>
      <c r="V152" s="99"/>
      <c r="W152" s="99"/>
      <c r="X152" s="129" t="s">
        <v>1302</v>
      </c>
      <c r="Y152" s="129" t="s">
        <v>1316</v>
      </c>
      <c r="Z152" s="286"/>
      <c r="AA152" s="286"/>
      <c r="AB152" s="287"/>
      <c r="AC152" s="287"/>
      <c r="AD152" s="287"/>
      <c r="AE152" s="287"/>
      <c r="AF152" s="294"/>
      <c r="AG152" s="129">
        <v>608436</v>
      </c>
      <c r="AH152" s="373" t="s">
        <v>1138</v>
      </c>
      <c r="AI152" s="295"/>
      <c r="AJ152" s="389"/>
      <c r="AK152" s="86"/>
      <c r="AL152" s="56"/>
      <c r="AM152" s="56"/>
    </row>
    <row r="153" spans="1:39" s="223" customFormat="1" ht="63.6" customHeight="1">
      <c r="A153" s="327" t="s">
        <v>1119</v>
      </c>
      <c r="B153" s="99"/>
      <c r="C153" s="333" t="s">
        <v>24</v>
      </c>
      <c r="D153" s="147"/>
      <c r="E153" s="99"/>
      <c r="F153" s="246"/>
      <c r="G153" s="98"/>
      <c r="H153" s="246" t="s">
        <v>1271</v>
      </c>
      <c r="I153" s="246" t="s">
        <v>1280</v>
      </c>
      <c r="J153" s="293">
        <v>1</v>
      </c>
      <c r="K153" s="129" t="s">
        <v>1133</v>
      </c>
      <c r="L153" s="451"/>
      <c r="M153" s="500"/>
      <c r="N153" s="472"/>
      <c r="O153" s="99" t="s">
        <v>5</v>
      </c>
      <c r="P153" s="189" t="s">
        <v>157</v>
      </c>
      <c r="Q153" s="99"/>
      <c r="R153" s="118">
        <v>46112</v>
      </c>
      <c r="S153" s="118">
        <v>46142</v>
      </c>
      <c r="T153" s="118">
        <v>46265</v>
      </c>
      <c r="U153" s="99"/>
      <c r="V153" s="99"/>
      <c r="W153" s="99"/>
      <c r="X153" s="129" t="s">
        <v>1302</v>
      </c>
      <c r="Y153" s="129" t="s">
        <v>1316</v>
      </c>
      <c r="Z153" s="286"/>
      <c r="AA153" s="286"/>
      <c r="AB153" s="287"/>
      <c r="AC153" s="287"/>
      <c r="AD153" s="287"/>
      <c r="AE153" s="287"/>
      <c r="AF153" s="294"/>
      <c r="AG153" s="129">
        <v>608436</v>
      </c>
      <c r="AH153" s="373" t="s">
        <v>1138</v>
      </c>
      <c r="AI153" s="295"/>
      <c r="AJ153" s="389"/>
      <c r="AK153" s="86"/>
      <c r="AL153" s="56"/>
      <c r="AM153" s="56"/>
    </row>
    <row r="154" spans="1:39" s="223" customFormat="1" ht="63.6" customHeight="1">
      <c r="A154" s="327" t="s">
        <v>1120</v>
      </c>
      <c r="B154" s="99"/>
      <c r="C154" s="333" t="s">
        <v>24</v>
      </c>
      <c r="D154" s="147"/>
      <c r="E154" s="99"/>
      <c r="F154" s="246"/>
      <c r="G154" s="98"/>
      <c r="H154" s="246" t="s">
        <v>1272</v>
      </c>
      <c r="I154" s="246" t="s">
        <v>1281</v>
      </c>
      <c r="J154" s="293">
        <v>1</v>
      </c>
      <c r="K154" s="129" t="s">
        <v>1282</v>
      </c>
      <c r="L154" s="451"/>
      <c r="M154" s="500"/>
      <c r="N154" s="472"/>
      <c r="O154" s="99" t="s">
        <v>5</v>
      </c>
      <c r="P154" s="189" t="s">
        <v>157</v>
      </c>
      <c r="Q154" s="99"/>
      <c r="R154" s="118">
        <v>46112</v>
      </c>
      <c r="S154" s="118">
        <v>46142</v>
      </c>
      <c r="T154" s="118">
        <v>46265</v>
      </c>
      <c r="U154" s="99"/>
      <c r="V154" s="99"/>
      <c r="W154" s="99"/>
      <c r="X154" s="129" t="s">
        <v>1302</v>
      </c>
      <c r="Y154" s="129" t="s">
        <v>1316</v>
      </c>
      <c r="Z154" s="286"/>
      <c r="AA154" s="286"/>
      <c r="AB154" s="287"/>
      <c r="AC154" s="287"/>
      <c r="AD154" s="287"/>
      <c r="AE154" s="287"/>
      <c r="AF154" s="294"/>
      <c r="AG154" s="129">
        <v>608436</v>
      </c>
      <c r="AH154" s="373" t="s">
        <v>1138</v>
      </c>
      <c r="AI154" s="295"/>
      <c r="AJ154" s="389"/>
      <c r="AK154" s="86"/>
      <c r="AL154" s="56"/>
      <c r="AM154" s="56"/>
    </row>
    <row r="155" spans="1:39" s="223" customFormat="1" ht="63.6" customHeight="1">
      <c r="A155" s="327">
        <v>36</v>
      </c>
      <c r="B155" s="99"/>
      <c r="C155" s="333" t="s">
        <v>24</v>
      </c>
      <c r="D155" s="147"/>
      <c r="E155" s="99"/>
      <c r="F155" s="147"/>
      <c r="G155" s="98"/>
      <c r="H155" s="246" t="s">
        <v>1337</v>
      </c>
      <c r="I155" s="147" t="s">
        <v>1134</v>
      </c>
      <c r="J155" s="129">
        <v>1</v>
      </c>
      <c r="K155" s="129" t="s">
        <v>1135</v>
      </c>
      <c r="L155" s="452">
        <v>16000</v>
      </c>
      <c r="M155" s="501"/>
      <c r="N155" s="472"/>
      <c r="O155" s="99" t="s">
        <v>5</v>
      </c>
      <c r="P155" s="189" t="s">
        <v>157</v>
      </c>
      <c r="Q155" s="99"/>
      <c r="R155" s="118">
        <v>46173</v>
      </c>
      <c r="S155" s="118">
        <v>46234</v>
      </c>
      <c r="T155" s="118">
        <v>46356</v>
      </c>
      <c r="U155" s="99"/>
      <c r="V155" s="99"/>
      <c r="W155" s="99"/>
      <c r="X155" s="129" t="s">
        <v>1302</v>
      </c>
      <c r="Y155" s="129" t="s">
        <v>1316</v>
      </c>
      <c r="Z155" s="286"/>
      <c r="AA155" s="286"/>
      <c r="AB155" s="287"/>
      <c r="AC155" s="287"/>
      <c r="AD155" s="287"/>
      <c r="AE155" s="287"/>
      <c r="AF155" s="294"/>
      <c r="AG155" s="294">
        <v>7438</v>
      </c>
      <c r="AH155" s="374" t="s">
        <v>1048</v>
      </c>
      <c r="AI155" s="182"/>
      <c r="AJ155" s="389"/>
      <c r="AK155" s="86"/>
      <c r="AL155" s="56"/>
      <c r="AM155" s="56"/>
    </row>
    <row r="156" spans="1:39" s="223" customFormat="1" ht="63.6" customHeight="1">
      <c r="A156" s="327" t="s">
        <v>1283</v>
      </c>
      <c r="B156" s="99"/>
      <c r="C156" s="333" t="s">
        <v>24</v>
      </c>
      <c r="D156" s="147"/>
      <c r="E156" s="99"/>
      <c r="F156" s="147"/>
      <c r="G156" s="98"/>
      <c r="H156" s="246" t="s">
        <v>1284</v>
      </c>
      <c r="I156" s="147"/>
      <c r="J156" s="129">
        <v>1</v>
      </c>
      <c r="K156" s="129" t="s">
        <v>1135</v>
      </c>
      <c r="L156" s="452"/>
      <c r="M156" s="501"/>
      <c r="N156" s="472"/>
      <c r="O156" s="99" t="s">
        <v>5</v>
      </c>
      <c r="P156" s="189" t="s">
        <v>157</v>
      </c>
      <c r="Q156" s="99"/>
      <c r="R156" s="118">
        <v>46173</v>
      </c>
      <c r="S156" s="118">
        <v>46234</v>
      </c>
      <c r="T156" s="118">
        <v>46356</v>
      </c>
      <c r="U156" s="99"/>
      <c r="V156" s="99"/>
      <c r="W156" s="99"/>
      <c r="X156" s="129" t="s">
        <v>1302</v>
      </c>
      <c r="Y156" s="129" t="s">
        <v>1316</v>
      </c>
      <c r="Z156" s="286"/>
      <c r="AA156" s="286"/>
      <c r="AB156" s="287"/>
      <c r="AC156" s="287"/>
      <c r="AD156" s="287"/>
      <c r="AE156" s="287"/>
      <c r="AF156" s="294"/>
      <c r="AG156" s="294">
        <v>7438</v>
      </c>
      <c r="AH156" s="374" t="s">
        <v>1048</v>
      </c>
      <c r="AI156" s="182"/>
      <c r="AJ156" s="389"/>
      <c r="AK156" s="86"/>
      <c r="AL156" s="56"/>
      <c r="AM156" s="56"/>
    </row>
    <row r="157" spans="1:39" s="223" customFormat="1" ht="63.6" customHeight="1">
      <c r="A157" s="327" t="s">
        <v>1121</v>
      </c>
      <c r="B157" s="99"/>
      <c r="C157" s="333" t="s">
        <v>24</v>
      </c>
      <c r="D157" s="147"/>
      <c r="E157" s="99"/>
      <c r="F157" s="147"/>
      <c r="G157" s="98"/>
      <c r="H157" s="246" t="s">
        <v>1285</v>
      </c>
      <c r="I157" s="147"/>
      <c r="J157" s="129">
        <v>1</v>
      </c>
      <c r="K157" s="129" t="s">
        <v>1135</v>
      </c>
      <c r="L157" s="452"/>
      <c r="M157" s="501"/>
      <c r="N157" s="472"/>
      <c r="O157" s="99" t="s">
        <v>5</v>
      </c>
      <c r="P157" s="189" t="s">
        <v>157</v>
      </c>
      <c r="Q157" s="99"/>
      <c r="R157" s="118">
        <v>46173</v>
      </c>
      <c r="S157" s="118">
        <v>46234</v>
      </c>
      <c r="T157" s="118">
        <v>46356</v>
      </c>
      <c r="U157" s="99"/>
      <c r="V157" s="99"/>
      <c r="W157" s="99"/>
      <c r="X157" s="129" t="s">
        <v>1302</v>
      </c>
      <c r="Y157" s="129" t="s">
        <v>1316</v>
      </c>
      <c r="Z157" s="286"/>
      <c r="AA157" s="286"/>
      <c r="AB157" s="287"/>
      <c r="AC157" s="287"/>
      <c r="AD157" s="287"/>
      <c r="AE157" s="287"/>
      <c r="AF157" s="294"/>
      <c r="AG157" s="294">
        <v>600772</v>
      </c>
      <c r="AH157" s="374" t="s">
        <v>1048</v>
      </c>
      <c r="AI157" s="182"/>
      <c r="AJ157" s="389"/>
      <c r="AK157" s="86"/>
      <c r="AL157" s="56"/>
      <c r="AM157" s="56"/>
    </row>
    <row r="158" spans="1:39" s="223" customFormat="1" ht="63.6" customHeight="1">
      <c r="A158" s="327" t="s">
        <v>1122</v>
      </c>
      <c r="B158" s="99"/>
      <c r="C158" s="333" t="s">
        <v>24</v>
      </c>
      <c r="D158" s="147"/>
      <c r="E158" s="99"/>
      <c r="F158" s="147"/>
      <c r="G158" s="98"/>
      <c r="H158" s="246" t="s">
        <v>1286</v>
      </c>
      <c r="I158" s="147"/>
      <c r="J158" s="129">
        <v>1</v>
      </c>
      <c r="K158" s="129" t="s">
        <v>1135</v>
      </c>
      <c r="L158" s="452"/>
      <c r="M158" s="501"/>
      <c r="N158" s="472"/>
      <c r="O158" s="99" t="s">
        <v>5</v>
      </c>
      <c r="P158" s="189" t="s">
        <v>157</v>
      </c>
      <c r="Q158" s="99"/>
      <c r="R158" s="118">
        <v>46173</v>
      </c>
      <c r="S158" s="118">
        <v>46234</v>
      </c>
      <c r="T158" s="118">
        <v>46356</v>
      </c>
      <c r="U158" s="99"/>
      <c r="V158" s="99"/>
      <c r="W158" s="99"/>
      <c r="X158" s="129" t="s">
        <v>1302</v>
      </c>
      <c r="Y158" s="129" t="s">
        <v>1316</v>
      </c>
      <c r="Z158" s="286"/>
      <c r="AA158" s="286"/>
      <c r="AB158" s="287"/>
      <c r="AC158" s="287"/>
      <c r="AD158" s="287"/>
      <c r="AE158" s="287"/>
      <c r="AF158" s="294"/>
      <c r="AG158" s="294">
        <v>419</v>
      </c>
      <c r="AH158" s="374" t="s">
        <v>1048</v>
      </c>
      <c r="AI158" s="182"/>
      <c r="AJ158" s="389"/>
      <c r="AK158" s="86"/>
      <c r="AL158" s="56"/>
      <c r="AM158" s="56"/>
    </row>
    <row r="159" spans="1:39" s="223" customFormat="1" ht="225" customHeight="1">
      <c r="A159" s="189">
        <v>1</v>
      </c>
      <c r="B159" s="99"/>
      <c r="C159" s="333" t="s">
        <v>25</v>
      </c>
      <c r="D159" s="147"/>
      <c r="E159" s="99"/>
      <c r="F159" s="97"/>
      <c r="G159" s="98" t="s">
        <v>301</v>
      </c>
      <c r="H159" s="96" t="s">
        <v>531</v>
      </c>
      <c r="I159" s="97" t="s">
        <v>302</v>
      </c>
      <c r="J159" s="99">
        <v>1</v>
      </c>
      <c r="K159" s="99" t="s">
        <v>532</v>
      </c>
      <c r="L159" s="441">
        <v>13000</v>
      </c>
      <c r="M159" s="497"/>
      <c r="N159" s="474">
        <v>13000</v>
      </c>
      <c r="O159" s="99" t="s">
        <v>5</v>
      </c>
      <c r="P159" s="190" t="s">
        <v>7</v>
      </c>
      <c r="Q159" s="99"/>
      <c r="R159" s="118">
        <v>46053</v>
      </c>
      <c r="S159" s="118">
        <v>46053</v>
      </c>
      <c r="T159" s="118">
        <v>46142</v>
      </c>
      <c r="U159" s="99"/>
      <c r="V159" s="99"/>
      <c r="W159" s="99"/>
      <c r="X159" s="129" t="s">
        <v>1302</v>
      </c>
      <c r="Y159" s="129" t="s">
        <v>1316</v>
      </c>
      <c r="Z159" s="57"/>
      <c r="AA159" s="55" t="s">
        <v>1060</v>
      </c>
      <c r="AB159" s="59">
        <v>45757</v>
      </c>
      <c r="AC159" s="59">
        <v>46121</v>
      </c>
      <c r="AD159" s="59">
        <v>46123</v>
      </c>
      <c r="AE159" s="59">
        <v>46487</v>
      </c>
      <c r="AF159" s="171" t="s">
        <v>1061</v>
      </c>
      <c r="AG159" s="99" t="s">
        <v>1062</v>
      </c>
      <c r="AH159" s="357"/>
      <c r="AI159" s="97"/>
      <c r="AJ159" s="389"/>
      <c r="AK159" s="86"/>
      <c r="AL159" s="106" t="s">
        <v>833</v>
      </c>
      <c r="AM159" s="56"/>
    </row>
    <row r="160" spans="1:39" s="224" customFormat="1" ht="230.1" customHeight="1">
      <c r="A160" s="328">
        <v>2</v>
      </c>
      <c r="B160" s="121"/>
      <c r="C160" s="334" t="s">
        <v>25</v>
      </c>
      <c r="D160" s="147"/>
      <c r="E160" s="55"/>
      <c r="F160" s="97"/>
      <c r="G160" s="84" t="s">
        <v>696</v>
      </c>
      <c r="H160" s="96" t="s">
        <v>533</v>
      </c>
      <c r="I160" s="97" t="s">
        <v>534</v>
      </c>
      <c r="J160" s="99" t="s">
        <v>535</v>
      </c>
      <c r="K160" s="99" t="s">
        <v>536</v>
      </c>
      <c r="L160" s="441">
        <v>40000</v>
      </c>
      <c r="M160" s="497"/>
      <c r="N160" s="474">
        <f>40000+16914</f>
        <v>56914</v>
      </c>
      <c r="O160" s="99" t="s">
        <v>16</v>
      </c>
      <c r="P160" s="190" t="s">
        <v>7</v>
      </c>
      <c r="Q160" s="99"/>
      <c r="R160" s="118">
        <v>46022</v>
      </c>
      <c r="S160" s="118">
        <v>46022</v>
      </c>
      <c r="T160" s="118">
        <v>46081</v>
      </c>
      <c r="U160" s="99"/>
      <c r="V160" s="99"/>
      <c r="W160" s="99"/>
      <c r="X160" s="129" t="s">
        <v>1302</v>
      </c>
      <c r="Y160" s="129" t="s">
        <v>1316</v>
      </c>
      <c r="Z160" s="57"/>
      <c r="AA160" s="55" t="s">
        <v>1063</v>
      </c>
      <c r="AB160" s="59">
        <v>45708</v>
      </c>
      <c r="AC160" s="59">
        <v>46072</v>
      </c>
      <c r="AD160" s="59">
        <v>46082</v>
      </c>
      <c r="AE160" s="59">
        <v>46446</v>
      </c>
      <c r="AF160" s="171" t="s">
        <v>1064</v>
      </c>
      <c r="AG160" s="99" t="s">
        <v>1065</v>
      </c>
      <c r="AH160" s="367"/>
      <c r="AI160" s="46"/>
      <c r="AJ160" s="389"/>
      <c r="AK160" s="135"/>
      <c r="AL160" s="106" t="s">
        <v>833</v>
      </c>
      <c r="AM160" s="56"/>
    </row>
    <row r="161" spans="1:39" s="223" customFormat="1" ht="334.9" customHeight="1">
      <c r="A161" s="329">
        <v>4</v>
      </c>
      <c r="B161" s="121"/>
      <c r="C161" s="333" t="s">
        <v>25</v>
      </c>
      <c r="D161" s="147"/>
      <c r="E161" s="99"/>
      <c r="F161" s="97"/>
      <c r="G161" s="98" t="s">
        <v>303</v>
      </c>
      <c r="H161" s="96" t="s">
        <v>537</v>
      </c>
      <c r="I161" s="97" t="s">
        <v>304</v>
      </c>
      <c r="J161" s="99">
        <v>4</v>
      </c>
      <c r="K161" s="99" t="s">
        <v>538</v>
      </c>
      <c r="L161" s="441">
        <v>40000</v>
      </c>
      <c r="M161" s="497"/>
      <c r="N161" s="474">
        <v>37500</v>
      </c>
      <c r="O161" s="99" t="s">
        <v>5</v>
      </c>
      <c r="P161" s="190" t="s">
        <v>7</v>
      </c>
      <c r="Q161" s="99"/>
      <c r="R161" s="118">
        <v>46053</v>
      </c>
      <c r="S161" s="118">
        <v>46081</v>
      </c>
      <c r="T161" s="118">
        <v>46142</v>
      </c>
      <c r="U161" s="99"/>
      <c r="V161" s="99"/>
      <c r="W161" s="99"/>
      <c r="X161" s="99" t="s">
        <v>208</v>
      </c>
      <c r="Y161" s="129" t="s">
        <v>1316</v>
      </c>
      <c r="Z161" s="57"/>
      <c r="AA161" s="55" t="s">
        <v>1066</v>
      </c>
      <c r="AB161" s="59">
        <v>45772</v>
      </c>
      <c r="AC161" s="59">
        <v>46136</v>
      </c>
      <c r="AD161" s="59">
        <v>46143</v>
      </c>
      <c r="AE161" s="59">
        <v>46507</v>
      </c>
      <c r="AF161" s="171" t="s">
        <v>1067</v>
      </c>
      <c r="AG161" s="99" t="s">
        <v>1068</v>
      </c>
      <c r="AH161" s="357"/>
      <c r="AI161" s="97"/>
      <c r="AJ161" s="389"/>
      <c r="AK161" s="86"/>
      <c r="AL161" s="106" t="s">
        <v>833</v>
      </c>
      <c r="AM161" s="56"/>
    </row>
    <row r="162" spans="1:39" s="223" customFormat="1" ht="90" hidden="1" customHeight="1">
      <c r="A162" s="189">
        <v>1</v>
      </c>
      <c r="B162" s="99"/>
      <c r="C162" s="333" t="s">
        <v>26</v>
      </c>
      <c r="D162" s="147"/>
      <c r="E162" s="99"/>
      <c r="F162" s="97"/>
      <c r="G162" s="123" t="s">
        <v>539</v>
      </c>
      <c r="H162" s="96" t="s">
        <v>540</v>
      </c>
      <c r="I162" s="97" t="s">
        <v>541</v>
      </c>
      <c r="J162" s="124">
        <v>12</v>
      </c>
      <c r="K162" s="99" t="s">
        <v>182</v>
      </c>
      <c r="L162" s="193">
        <v>2796686</v>
      </c>
      <c r="M162" s="502"/>
      <c r="N162" s="475">
        <v>2796686</v>
      </c>
      <c r="O162" s="99" t="s">
        <v>11</v>
      </c>
      <c r="P162" s="192" t="s">
        <v>14</v>
      </c>
      <c r="Q162" s="99"/>
      <c r="R162" s="118">
        <v>45961</v>
      </c>
      <c r="S162" s="118">
        <v>45961</v>
      </c>
      <c r="T162" s="118">
        <v>46112</v>
      </c>
      <c r="U162" s="99"/>
      <c r="V162" s="99"/>
      <c r="W162" s="99"/>
      <c r="X162" s="129" t="s">
        <v>1302</v>
      </c>
      <c r="Y162" s="129" t="s">
        <v>1316</v>
      </c>
      <c r="Z162" s="57"/>
      <c r="AA162" s="55" t="s">
        <v>1070</v>
      </c>
      <c r="AB162" s="59">
        <v>44642</v>
      </c>
      <c r="AC162" s="59">
        <v>46102</v>
      </c>
      <c r="AD162" s="59">
        <v>46103</v>
      </c>
      <c r="AE162" s="59">
        <v>46467</v>
      </c>
      <c r="AF162" s="171"/>
      <c r="AG162" s="99">
        <v>17167</v>
      </c>
      <c r="AH162" s="357"/>
      <c r="AI162" s="97"/>
      <c r="AJ162" s="391"/>
      <c r="AK162" s="56"/>
      <c r="AL162" s="56"/>
      <c r="AM162" s="56"/>
    </row>
    <row r="163" spans="1:39" s="223" customFormat="1" ht="135" hidden="1" customHeight="1">
      <c r="A163" s="189">
        <v>2</v>
      </c>
      <c r="B163" s="99"/>
      <c r="C163" s="333" t="s">
        <v>26</v>
      </c>
      <c r="D163" s="147"/>
      <c r="E163" s="99"/>
      <c r="F163" s="97"/>
      <c r="G163" s="123" t="s">
        <v>542</v>
      </c>
      <c r="H163" s="96" t="s">
        <v>543</v>
      </c>
      <c r="I163" s="97" t="s">
        <v>897</v>
      </c>
      <c r="J163" s="99">
        <v>1</v>
      </c>
      <c r="K163" s="99" t="s">
        <v>185</v>
      </c>
      <c r="L163" s="193">
        <f>115+2694480</f>
        <v>2694595</v>
      </c>
      <c r="M163" s="502"/>
      <c r="N163" s="475">
        <f>115+2694480</f>
        <v>2694595</v>
      </c>
      <c r="O163" s="99" t="s">
        <v>11</v>
      </c>
      <c r="P163" s="193" t="s">
        <v>7</v>
      </c>
      <c r="Q163" s="99"/>
      <c r="R163" s="118">
        <v>45838</v>
      </c>
      <c r="S163" s="118">
        <v>45838</v>
      </c>
      <c r="T163" s="118">
        <v>46053</v>
      </c>
      <c r="U163" s="99"/>
      <c r="V163" s="99"/>
      <c r="W163" s="99"/>
      <c r="X163" s="129" t="s">
        <v>1302</v>
      </c>
      <c r="Y163" s="129" t="s">
        <v>1316</v>
      </c>
      <c r="Z163" s="57" t="s">
        <v>1071</v>
      </c>
      <c r="AA163" s="55" t="s">
        <v>1072</v>
      </c>
      <c r="AB163" s="59">
        <v>44235</v>
      </c>
      <c r="AC163" s="59">
        <v>46061</v>
      </c>
      <c r="AD163" s="59">
        <v>46062</v>
      </c>
      <c r="AE163" s="59"/>
      <c r="AF163" s="171"/>
      <c r="AG163" s="99">
        <v>4286</v>
      </c>
      <c r="AH163" s="375" t="s">
        <v>1073</v>
      </c>
      <c r="AI163" s="411"/>
      <c r="AJ163" s="392"/>
      <c r="AK163" s="136"/>
      <c r="AL163" s="136" t="s">
        <v>898</v>
      </c>
      <c r="AM163" s="136"/>
    </row>
    <row r="164" spans="1:39" s="225" customFormat="1" ht="135" hidden="1" customHeight="1">
      <c r="A164" s="189">
        <v>3</v>
      </c>
      <c r="B164" s="99"/>
      <c r="C164" s="333" t="s">
        <v>26</v>
      </c>
      <c r="D164" s="147"/>
      <c r="E164" s="99"/>
      <c r="F164" s="97"/>
      <c r="G164" s="98" t="s">
        <v>544</v>
      </c>
      <c r="H164" s="96" t="s">
        <v>1398</v>
      </c>
      <c r="I164" s="97" t="s">
        <v>545</v>
      </c>
      <c r="J164" s="99">
        <v>1</v>
      </c>
      <c r="K164" s="99" t="s">
        <v>185</v>
      </c>
      <c r="L164" s="443">
        <v>495680</v>
      </c>
      <c r="M164" s="133"/>
      <c r="N164" s="474">
        <v>495680</v>
      </c>
      <c r="O164" s="99" t="s">
        <v>16</v>
      </c>
      <c r="P164" s="189" t="s">
        <v>151</v>
      </c>
      <c r="Q164" s="99" t="s">
        <v>18</v>
      </c>
      <c r="R164" s="118">
        <v>46053</v>
      </c>
      <c r="S164" s="118">
        <v>46053</v>
      </c>
      <c r="T164" s="118">
        <v>46203</v>
      </c>
      <c r="U164" s="99"/>
      <c r="V164" s="99"/>
      <c r="W164" s="99"/>
      <c r="X164" s="129" t="s">
        <v>1302</v>
      </c>
      <c r="Y164" s="129" t="s">
        <v>1314</v>
      </c>
      <c r="Z164" s="57"/>
      <c r="AA164" s="99" t="s">
        <v>1074</v>
      </c>
      <c r="AB164" s="188">
        <v>45845</v>
      </c>
      <c r="AC164" s="188">
        <v>46210</v>
      </c>
      <c r="AD164" s="188">
        <v>46211</v>
      </c>
      <c r="AE164" s="188">
        <v>46576</v>
      </c>
      <c r="AF164" s="171"/>
      <c r="AG164" s="99">
        <v>12807</v>
      </c>
      <c r="AH164" s="375"/>
      <c r="AI164" s="411"/>
      <c r="AJ164" s="389" t="s">
        <v>794</v>
      </c>
      <c r="AK164" s="136"/>
      <c r="AL164" s="136"/>
      <c r="AM164" s="136"/>
    </row>
    <row r="165" spans="1:39" s="223" customFormat="1" ht="135" hidden="1" customHeight="1">
      <c r="A165" s="189">
        <v>4</v>
      </c>
      <c r="B165" s="99"/>
      <c r="C165" s="333" t="s">
        <v>26</v>
      </c>
      <c r="D165" s="147"/>
      <c r="E165" s="99"/>
      <c r="F165" s="97"/>
      <c r="G165" s="123" t="s">
        <v>546</v>
      </c>
      <c r="H165" s="96" t="s">
        <v>547</v>
      </c>
      <c r="I165" s="97" t="s">
        <v>548</v>
      </c>
      <c r="J165" s="124">
        <v>6500</v>
      </c>
      <c r="K165" s="99" t="s">
        <v>178</v>
      </c>
      <c r="L165" s="193">
        <f>5000*16.63</f>
        <v>83150</v>
      </c>
      <c r="M165" s="502"/>
      <c r="N165" s="474">
        <v>60826</v>
      </c>
      <c r="O165" s="99" t="s">
        <v>5</v>
      </c>
      <c r="P165" s="192" t="s">
        <v>151</v>
      </c>
      <c r="Q165" s="99" t="s">
        <v>18</v>
      </c>
      <c r="R165" s="118">
        <v>45930</v>
      </c>
      <c r="S165" s="118">
        <v>45930</v>
      </c>
      <c r="T165" s="118">
        <v>46053</v>
      </c>
      <c r="U165" s="99"/>
      <c r="V165" s="99"/>
      <c r="W165" s="99"/>
      <c r="X165" s="129" t="s">
        <v>1302</v>
      </c>
      <c r="Y165" s="129" t="s">
        <v>1314</v>
      </c>
      <c r="Z165" s="57"/>
      <c r="AA165" s="99" t="s">
        <v>1075</v>
      </c>
      <c r="AB165" s="188">
        <v>45664</v>
      </c>
      <c r="AC165" s="188">
        <v>46029</v>
      </c>
      <c r="AD165" s="188">
        <v>46030</v>
      </c>
      <c r="AE165" s="188">
        <v>46395</v>
      </c>
      <c r="AF165" s="171"/>
      <c r="AG165" s="99">
        <v>464000</v>
      </c>
      <c r="AH165" s="357"/>
      <c r="AI165" s="97"/>
      <c r="AJ165" s="391"/>
      <c r="AK165" s="56"/>
      <c r="AL165" s="56" t="s">
        <v>834</v>
      </c>
      <c r="AM165" s="56"/>
    </row>
    <row r="166" spans="1:39" s="223" customFormat="1" ht="75" hidden="1" customHeight="1">
      <c r="A166" s="189">
        <v>5</v>
      </c>
      <c r="B166" s="99"/>
      <c r="C166" s="333" t="s">
        <v>26</v>
      </c>
      <c r="D166" s="147"/>
      <c r="E166" s="99"/>
      <c r="F166" s="97"/>
      <c r="G166" s="98" t="s">
        <v>549</v>
      </c>
      <c r="H166" s="96" t="s">
        <v>1298</v>
      </c>
      <c r="I166" s="97" t="s">
        <v>550</v>
      </c>
      <c r="J166" s="99">
        <v>1</v>
      </c>
      <c r="K166" s="99" t="s">
        <v>185</v>
      </c>
      <c r="L166" s="440">
        <v>1800000</v>
      </c>
      <c r="M166" s="496"/>
      <c r="N166" s="476">
        <v>900000</v>
      </c>
      <c r="O166" s="99" t="s">
        <v>11</v>
      </c>
      <c r="P166" s="194" t="s">
        <v>9</v>
      </c>
      <c r="Q166" s="99" t="s">
        <v>18</v>
      </c>
      <c r="R166" s="118">
        <v>45991</v>
      </c>
      <c r="S166" s="118">
        <v>46022</v>
      </c>
      <c r="T166" s="118">
        <v>46081</v>
      </c>
      <c r="U166" s="99"/>
      <c r="V166" s="99"/>
      <c r="W166" s="99"/>
      <c r="X166" s="129" t="s">
        <v>1302</v>
      </c>
      <c r="Y166" s="99" t="s">
        <v>1303</v>
      </c>
      <c r="Z166" s="118" t="s">
        <v>1076</v>
      </c>
      <c r="AA166" s="99" t="s">
        <v>1076</v>
      </c>
      <c r="AB166" s="99" t="s">
        <v>1076</v>
      </c>
      <c r="AC166" s="99" t="s">
        <v>1076</v>
      </c>
      <c r="AD166" s="99" t="s">
        <v>1076</v>
      </c>
      <c r="AE166" s="99" t="s">
        <v>1076</v>
      </c>
      <c r="AF166" s="171"/>
      <c r="AG166" s="99" t="s">
        <v>1076</v>
      </c>
      <c r="AH166" s="357" t="s">
        <v>899</v>
      </c>
      <c r="AI166" s="97"/>
      <c r="AJ166" s="391"/>
      <c r="AK166" s="56"/>
      <c r="AL166" s="56"/>
      <c r="AM166" s="56"/>
    </row>
    <row r="167" spans="1:39" s="223" customFormat="1" ht="45" hidden="1" customHeight="1">
      <c r="A167" s="189" t="s">
        <v>551</v>
      </c>
      <c r="B167" s="99"/>
      <c r="C167" s="333" t="s">
        <v>26</v>
      </c>
      <c r="D167" s="147"/>
      <c r="E167" s="99"/>
      <c r="F167" s="97"/>
      <c r="G167" s="98"/>
      <c r="H167" s="96" t="s">
        <v>552</v>
      </c>
      <c r="I167" s="97"/>
      <c r="J167" s="99"/>
      <c r="K167" s="99"/>
      <c r="L167" s="453"/>
      <c r="M167" s="503"/>
      <c r="N167" s="476"/>
      <c r="O167" s="99"/>
      <c r="P167" s="194"/>
      <c r="Q167" s="99"/>
      <c r="R167" s="118"/>
      <c r="S167" s="118"/>
      <c r="T167" s="118"/>
      <c r="U167" s="99"/>
      <c r="V167" s="99"/>
      <c r="W167" s="99"/>
      <c r="X167" s="99"/>
      <c r="Y167" s="99"/>
      <c r="Z167" s="57"/>
      <c r="AA167" s="55"/>
      <c r="AB167" s="59"/>
      <c r="AC167" s="59"/>
      <c r="AD167" s="59"/>
      <c r="AE167" s="59"/>
      <c r="AF167" s="171"/>
      <c r="AG167" s="99">
        <v>624092</v>
      </c>
      <c r="AH167" s="357"/>
      <c r="AI167" s="97"/>
      <c r="AJ167" s="391"/>
      <c r="AK167" s="56"/>
      <c r="AL167" s="56"/>
      <c r="AM167" s="56"/>
    </row>
    <row r="168" spans="1:39" s="223" customFormat="1" ht="45" hidden="1" customHeight="1">
      <c r="A168" s="189" t="s">
        <v>553</v>
      </c>
      <c r="B168" s="99"/>
      <c r="C168" s="333" t="s">
        <v>26</v>
      </c>
      <c r="D168" s="147"/>
      <c r="E168" s="99"/>
      <c r="F168" s="97"/>
      <c r="G168" s="98"/>
      <c r="H168" s="96" t="s">
        <v>554</v>
      </c>
      <c r="I168" s="97"/>
      <c r="J168" s="99"/>
      <c r="K168" s="99"/>
      <c r="L168" s="453"/>
      <c r="M168" s="503"/>
      <c r="N168" s="476"/>
      <c r="O168" s="99"/>
      <c r="P168" s="194"/>
      <c r="Q168" s="99"/>
      <c r="R168" s="118"/>
      <c r="S168" s="118"/>
      <c r="T168" s="118"/>
      <c r="U168" s="99"/>
      <c r="V168" s="99"/>
      <c r="W168" s="99"/>
      <c r="X168" s="99"/>
      <c r="Y168" s="99"/>
      <c r="Z168" s="57"/>
      <c r="AA168" s="55"/>
      <c r="AB168" s="59"/>
      <c r="AC168" s="59"/>
      <c r="AD168" s="59"/>
      <c r="AE168" s="59"/>
      <c r="AF168" s="171"/>
      <c r="AG168" s="99">
        <v>344027</v>
      </c>
      <c r="AH168" s="357"/>
      <c r="AI168" s="97"/>
      <c r="AJ168" s="391"/>
      <c r="AK168" s="56"/>
      <c r="AL168" s="56"/>
      <c r="AM168" s="56"/>
    </row>
    <row r="169" spans="1:39" s="223" customFormat="1" ht="45" hidden="1" customHeight="1">
      <c r="A169" s="189" t="s">
        <v>555</v>
      </c>
      <c r="B169" s="99"/>
      <c r="C169" s="333" t="s">
        <v>26</v>
      </c>
      <c r="D169" s="147"/>
      <c r="E169" s="99"/>
      <c r="F169" s="97"/>
      <c r="G169" s="98"/>
      <c r="H169" s="96" t="s">
        <v>556</v>
      </c>
      <c r="I169" s="97"/>
      <c r="J169" s="99"/>
      <c r="K169" s="99"/>
      <c r="L169" s="453"/>
      <c r="M169" s="503"/>
      <c r="N169" s="476"/>
      <c r="O169" s="99"/>
      <c r="P169" s="194"/>
      <c r="Q169" s="99"/>
      <c r="R169" s="118"/>
      <c r="S169" s="118"/>
      <c r="T169" s="118"/>
      <c r="U169" s="99"/>
      <c r="V169" s="99"/>
      <c r="W169" s="99" t="s">
        <v>955</v>
      </c>
      <c r="X169" s="99"/>
      <c r="Y169" s="99"/>
      <c r="Z169" s="55"/>
      <c r="AA169" s="55"/>
      <c r="AB169" s="59"/>
      <c r="AC169" s="59"/>
      <c r="AD169" s="59"/>
      <c r="AE169" s="59"/>
      <c r="AF169" s="55"/>
      <c r="AG169" s="99">
        <v>395320</v>
      </c>
      <c r="AH169" s="357"/>
      <c r="AI169" s="97"/>
      <c r="AJ169" s="391"/>
      <c r="AK169" s="56"/>
      <c r="AL169" s="56"/>
      <c r="AM169" s="56"/>
    </row>
    <row r="170" spans="1:39" s="223" customFormat="1" ht="45" hidden="1" customHeight="1">
      <c r="A170" s="189" t="s">
        <v>557</v>
      </c>
      <c r="B170" s="99"/>
      <c r="C170" s="333" t="s">
        <v>26</v>
      </c>
      <c r="D170" s="147"/>
      <c r="E170" s="99"/>
      <c r="F170" s="97"/>
      <c r="G170" s="98"/>
      <c r="H170" s="96" t="s">
        <v>558</v>
      </c>
      <c r="I170" s="97"/>
      <c r="J170" s="99"/>
      <c r="K170" s="99"/>
      <c r="L170" s="453"/>
      <c r="M170" s="503"/>
      <c r="N170" s="476"/>
      <c r="O170" s="99"/>
      <c r="P170" s="194"/>
      <c r="Q170" s="99"/>
      <c r="R170" s="118"/>
      <c r="S170" s="118"/>
      <c r="T170" s="118"/>
      <c r="U170" s="99"/>
      <c r="V170" s="99"/>
      <c r="W170" s="99"/>
      <c r="X170" s="99"/>
      <c r="Y170" s="99"/>
      <c r="Z170" s="57"/>
      <c r="AA170" s="55"/>
      <c r="AB170" s="59"/>
      <c r="AC170" s="59"/>
      <c r="AD170" s="59"/>
      <c r="AE170" s="59"/>
      <c r="AF170" s="55"/>
      <c r="AG170" s="99">
        <v>224923</v>
      </c>
      <c r="AH170" s="357"/>
      <c r="AI170" s="97"/>
      <c r="AJ170" s="391"/>
      <c r="AK170" s="56"/>
      <c r="AL170" s="56"/>
      <c r="AM170" s="56"/>
    </row>
    <row r="171" spans="1:39" s="223" customFormat="1" ht="45" hidden="1" customHeight="1">
      <c r="A171" s="189" t="s">
        <v>559</v>
      </c>
      <c r="B171" s="99"/>
      <c r="C171" s="333" t="s">
        <v>26</v>
      </c>
      <c r="D171" s="147"/>
      <c r="E171" s="99"/>
      <c r="F171" s="97"/>
      <c r="G171" s="98"/>
      <c r="H171" s="96" t="s">
        <v>560</v>
      </c>
      <c r="I171" s="97"/>
      <c r="J171" s="99"/>
      <c r="K171" s="99"/>
      <c r="L171" s="453"/>
      <c r="M171" s="503"/>
      <c r="N171" s="476"/>
      <c r="O171" s="99"/>
      <c r="P171" s="194"/>
      <c r="Q171" s="99"/>
      <c r="R171" s="118"/>
      <c r="S171" s="118"/>
      <c r="T171" s="118"/>
      <c r="U171" s="99"/>
      <c r="V171" s="99"/>
      <c r="W171" s="99"/>
      <c r="X171" s="99"/>
      <c r="Y171" s="99"/>
      <c r="Z171" s="57"/>
      <c r="AA171" s="55"/>
      <c r="AB171" s="59"/>
      <c r="AC171" s="59"/>
      <c r="AD171" s="59"/>
      <c r="AE171" s="59"/>
      <c r="AF171" s="55"/>
      <c r="AG171" s="99">
        <v>468761</v>
      </c>
      <c r="AH171" s="357"/>
      <c r="AI171" s="97"/>
      <c r="AJ171" s="391"/>
      <c r="AK171" s="56"/>
      <c r="AL171" s="56"/>
      <c r="AM171" s="56"/>
    </row>
    <row r="172" spans="1:39" s="223" customFormat="1" ht="45" hidden="1" customHeight="1">
      <c r="A172" s="189" t="s">
        <v>561</v>
      </c>
      <c r="B172" s="99"/>
      <c r="C172" s="333" t="s">
        <v>26</v>
      </c>
      <c r="D172" s="147"/>
      <c r="E172" s="99"/>
      <c r="F172" s="97"/>
      <c r="G172" s="98"/>
      <c r="H172" s="96" t="s">
        <v>901</v>
      </c>
      <c r="I172" s="97"/>
      <c r="J172" s="99"/>
      <c r="K172" s="99"/>
      <c r="L172" s="453"/>
      <c r="M172" s="503"/>
      <c r="N172" s="476"/>
      <c r="O172" s="99"/>
      <c r="P172" s="194"/>
      <c r="Q172" s="99"/>
      <c r="R172" s="118"/>
      <c r="S172" s="118"/>
      <c r="T172" s="118"/>
      <c r="U172" s="99"/>
      <c r="V172" s="99"/>
      <c r="W172" s="99"/>
      <c r="X172" s="99"/>
      <c r="Y172" s="99"/>
      <c r="Z172" s="55"/>
      <c r="AA172" s="55"/>
      <c r="AB172" s="59"/>
      <c r="AC172" s="59"/>
      <c r="AD172" s="59"/>
      <c r="AE172" s="59"/>
      <c r="AF172" s="55"/>
      <c r="AG172" s="99">
        <v>623322</v>
      </c>
      <c r="AH172" s="357"/>
      <c r="AI172" s="97"/>
      <c r="AJ172" s="391"/>
      <c r="AK172" s="56"/>
      <c r="AL172" s="56"/>
      <c r="AM172" s="56"/>
    </row>
    <row r="173" spans="1:39" s="223" customFormat="1" ht="45" hidden="1" customHeight="1">
      <c r="A173" s="189" t="s">
        <v>562</v>
      </c>
      <c r="B173" s="99"/>
      <c r="C173" s="333" t="s">
        <v>26</v>
      </c>
      <c r="D173" s="147"/>
      <c r="E173" s="99"/>
      <c r="F173" s="97"/>
      <c r="G173" s="98"/>
      <c r="H173" s="96" t="s">
        <v>564</v>
      </c>
      <c r="I173" s="97"/>
      <c r="J173" s="99"/>
      <c r="K173" s="99"/>
      <c r="L173" s="453"/>
      <c r="M173" s="503"/>
      <c r="N173" s="476"/>
      <c r="O173" s="99"/>
      <c r="P173" s="194"/>
      <c r="Q173" s="99"/>
      <c r="R173" s="118"/>
      <c r="S173" s="118"/>
      <c r="T173" s="118"/>
      <c r="U173" s="99"/>
      <c r="V173" s="99"/>
      <c r="W173" s="99"/>
      <c r="X173" s="99"/>
      <c r="Y173" s="99"/>
      <c r="Z173" s="57"/>
      <c r="AA173" s="55"/>
      <c r="AB173" s="59"/>
      <c r="AC173" s="59"/>
      <c r="AD173" s="59"/>
      <c r="AE173" s="59"/>
      <c r="AF173" s="55"/>
      <c r="AG173" s="99">
        <v>245942</v>
      </c>
      <c r="AH173" s="357"/>
      <c r="AI173" s="97"/>
      <c r="AJ173" s="391"/>
      <c r="AK173" s="56"/>
      <c r="AL173" s="56"/>
      <c r="AM173" s="56"/>
    </row>
    <row r="174" spans="1:39" s="223" customFormat="1" ht="45" hidden="1" customHeight="1">
      <c r="A174" s="189" t="s">
        <v>563</v>
      </c>
      <c r="B174" s="99"/>
      <c r="C174" s="333" t="s">
        <v>26</v>
      </c>
      <c r="D174" s="147"/>
      <c r="E174" s="99"/>
      <c r="F174" s="97"/>
      <c r="G174" s="98"/>
      <c r="H174" s="96" t="s">
        <v>566</v>
      </c>
      <c r="I174" s="97"/>
      <c r="J174" s="99"/>
      <c r="K174" s="99"/>
      <c r="L174" s="453"/>
      <c r="M174" s="503"/>
      <c r="N174" s="476"/>
      <c r="O174" s="99"/>
      <c r="P174" s="194"/>
      <c r="Q174" s="99"/>
      <c r="R174" s="118"/>
      <c r="S174" s="118"/>
      <c r="T174" s="118"/>
      <c r="U174" s="99"/>
      <c r="V174" s="99"/>
      <c r="W174" s="99"/>
      <c r="X174" s="99"/>
      <c r="Y174" s="99"/>
      <c r="Z174" s="118"/>
      <c r="AA174" s="55"/>
      <c r="AB174" s="59"/>
      <c r="AC174" s="59"/>
      <c r="AD174" s="59"/>
      <c r="AE174" s="59"/>
      <c r="AF174" s="55"/>
      <c r="AG174" s="99">
        <v>614345</v>
      </c>
      <c r="AH174" s="357"/>
      <c r="AI174" s="97"/>
      <c r="AJ174" s="391"/>
      <c r="AK174" s="56"/>
      <c r="AL174" s="56"/>
      <c r="AM174" s="56"/>
    </row>
    <row r="175" spans="1:39" s="223" customFormat="1" ht="45" hidden="1" customHeight="1">
      <c r="A175" s="189" t="s">
        <v>565</v>
      </c>
      <c r="B175" s="99"/>
      <c r="C175" s="333" t="s">
        <v>26</v>
      </c>
      <c r="D175" s="147"/>
      <c r="E175" s="99"/>
      <c r="F175" s="97"/>
      <c r="G175" s="98"/>
      <c r="H175" s="96" t="s">
        <v>900</v>
      </c>
      <c r="I175" s="97"/>
      <c r="J175" s="99"/>
      <c r="K175" s="99"/>
      <c r="L175" s="453"/>
      <c r="M175" s="503"/>
      <c r="N175" s="476"/>
      <c r="O175" s="99"/>
      <c r="P175" s="194"/>
      <c r="Q175" s="99"/>
      <c r="R175" s="118"/>
      <c r="S175" s="118"/>
      <c r="T175" s="118"/>
      <c r="U175" s="99"/>
      <c r="V175" s="99"/>
      <c r="W175" s="99"/>
      <c r="X175" s="99"/>
      <c r="Y175" s="99"/>
      <c r="Z175" s="57"/>
      <c r="AA175" s="55"/>
      <c r="AB175" s="59"/>
      <c r="AC175" s="59"/>
      <c r="AD175" s="59"/>
      <c r="AE175" s="59"/>
      <c r="AF175" s="55"/>
      <c r="AG175" s="99">
        <v>611225</v>
      </c>
      <c r="AH175" s="360"/>
      <c r="AI175" s="403"/>
      <c r="AJ175" s="393"/>
      <c r="AK175" s="106"/>
      <c r="AL175" s="106"/>
      <c r="AM175" s="106"/>
    </row>
    <row r="176" spans="1:39" s="223" customFormat="1" ht="45" hidden="1" customHeight="1">
      <c r="A176" s="189" t="s">
        <v>567</v>
      </c>
      <c r="B176" s="99"/>
      <c r="C176" s="333" t="s">
        <v>26</v>
      </c>
      <c r="D176" s="147"/>
      <c r="E176" s="99"/>
      <c r="F176" s="97"/>
      <c r="G176" s="98"/>
      <c r="H176" s="96" t="s">
        <v>568</v>
      </c>
      <c r="I176" s="97"/>
      <c r="J176" s="99"/>
      <c r="K176" s="99"/>
      <c r="L176" s="453"/>
      <c r="M176" s="503"/>
      <c r="N176" s="476"/>
      <c r="O176" s="99"/>
      <c r="P176" s="194"/>
      <c r="Q176" s="99"/>
      <c r="R176" s="118"/>
      <c r="S176" s="118"/>
      <c r="T176" s="118"/>
      <c r="U176" s="99"/>
      <c r="V176" s="99"/>
      <c r="W176" s="99"/>
      <c r="X176" s="99"/>
      <c r="Y176" s="99"/>
      <c r="Z176" s="57"/>
      <c r="AA176" s="55"/>
      <c r="AB176" s="59"/>
      <c r="AC176" s="59"/>
      <c r="AD176" s="59"/>
      <c r="AE176" s="59"/>
      <c r="AF176" s="55"/>
      <c r="AG176" s="99">
        <v>368974</v>
      </c>
      <c r="AH176" s="357"/>
      <c r="AI176" s="97"/>
      <c r="AJ176" s="391"/>
      <c r="AK176" s="56"/>
      <c r="AL176" s="56"/>
      <c r="AM176" s="56"/>
    </row>
    <row r="177" spans="1:39" s="223" customFormat="1" ht="45" hidden="1" customHeight="1">
      <c r="A177" s="189" t="s">
        <v>569</v>
      </c>
      <c r="B177" s="99"/>
      <c r="C177" s="333" t="s">
        <v>26</v>
      </c>
      <c r="D177" s="147"/>
      <c r="E177" s="99"/>
      <c r="F177" s="97"/>
      <c r="G177" s="98"/>
      <c r="H177" s="96" t="s">
        <v>570</v>
      </c>
      <c r="I177" s="97"/>
      <c r="J177" s="99"/>
      <c r="K177" s="99"/>
      <c r="L177" s="453"/>
      <c r="M177" s="503"/>
      <c r="N177" s="476"/>
      <c r="O177" s="99"/>
      <c r="P177" s="194"/>
      <c r="Q177" s="99"/>
      <c r="R177" s="118"/>
      <c r="S177" s="118"/>
      <c r="T177" s="118"/>
      <c r="U177" s="99"/>
      <c r="V177" s="99"/>
      <c r="W177" s="99"/>
      <c r="X177" s="99"/>
      <c r="Y177" s="99"/>
      <c r="Z177" s="57"/>
      <c r="AA177" s="55"/>
      <c r="AB177" s="59"/>
      <c r="AC177" s="59"/>
      <c r="AD177" s="59"/>
      <c r="AE177" s="59"/>
      <c r="AF177" s="55"/>
      <c r="AG177" s="99">
        <v>617234</v>
      </c>
      <c r="AH177" s="357"/>
      <c r="AI177" s="97"/>
      <c r="AJ177" s="391"/>
      <c r="AK177" s="56"/>
      <c r="AL177" s="56"/>
      <c r="AM177" s="56"/>
    </row>
    <row r="178" spans="1:39" s="223" customFormat="1" ht="45" hidden="1" customHeight="1">
      <c r="A178" s="189" t="s">
        <v>571</v>
      </c>
      <c r="B178" s="99"/>
      <c r="C178" s="333" t="s">
        <v>26</v>
      </c>
      <c r="D178" s="147"/>
      <c r="E178" s="99"/>
      <c r="F178" s="97"/>
      <c r="G178" s="98"/>
      <c r="H178" s="96" t="s">
        <v>572</v>
      </c>
      <c r="I178" s="97"/>
      <c r="J178" s="99"/>
      <c r="K178" s="99"/>
      <c r="L178" s="453"/>
      <c r="M178" s="503"/>
      <c r="N178" s="476"/>
      <c r="O178" s="99"/>
      <c r="P178" s="194"/>
      <c r="Q178" s="99"/>
      <c r="R178" s="118"/>
      <c r="S178" s="118"/>
      <c r="T178" s="118"/>
      <c r="U178" s="99"/>
      <c r="V178" s="99"/>
      <c r="W178" s="99" t="s">
        <v>956</v>
      </c>
      <c r="X178" s="99"/>
      <c r="Y178" s="99"/>
      <c r="Z178" s="57"/>
      <c r="AA178" s="55"/>
      <c r="AB178" s="59"/>
      <c r="AC178" s="59"/>
      <c r="AD178" s="59"/>
      <c r="AE178" s="59"/>
      <c r="AF178" s="55"/>
      <c r="AG178" s="99">
        <v>391795</v>
      </c>
      <c r="AH178" s="360"/>
      <c r="AI178" s="403"/>
      <c r="AJ178" s="393"/>
      <c r="AK178" s="106"/>
      <c r="AL178" s="106"/>
      <c r="AM178" s="106"/>
    </row>
    <row r="179" spans="1:39" s="223" customFormat="1" ht="45" hidden="1" customHeight="1">
      <c r="A179" s="189" t="s">
        <v>573</v>
      </c>
      <c r="B179" s="99"/>
      <c r="C179" s="333" t="s">
        <v>26</v>
      </c>
      <c r="D179" s="147"/>
      <c r="E179" s="99"/>
      <c r="F179" s="97"/>
      <c r="G179" s="98"/>
      <c r="H179" s="96" t="s">
        <v>574</v>
      </c>
      <c r="I179" s="97"/>
      <c r="J179" s="99"/>
      <c r="K179" s="99"/>
      <c r="L179" s="453"/>
      <c r="M179" s="503"/>
      <c r="N179" s="476"/>
      <c r="O179" s="99"/>
      <c r="P179" s="194"/>
      <c r="Q179" s="99"/>
      <c r="R179" s="118"/>
      <c r="S179" s="118"/>
      <c r="T179" s="118"/>
      <c r="U179" s="99"/>
      <c r="V179" s="99"/>
      <c r="W179" s="99" t="s">
        <v>956</v>
      </c>
      <c r="X179" s="99"/>
      <c r="Y179" s="99"/>
      <c r="Z179" s="57"/>
      <c r="AA179" s="55"/>
      <c r="AB179" s="59"/>
      <c r="AC179" s="59"/>
      <c r="AD179" s="59"/>
      <c r="AE179" s="59"/>
      <c r="AF179" s="55"/>
      <c r="AG179" s="99">
        <v>222840</v>
      </c>
      <c r="AH179" s="357"/>
      <c r="AI179" s="97"/>
      <c r="AJ179" s="391"/>
      <c r="AK179" s="56"/>
      <c r="AL179" s="56"/>
      <c r="AM179" s="56"/>
    </row>
    <row r="180" spans="1:39" s="223" customFormat="1" ht="45" hidden="1" customHeight="1">
      <c r="A180" s="189" t="s">
        <v>575</v>
      </c>
      <c r="B180" s="99"/>
      <c r="C180" s="333" t="s">
        <v>26</v>
      </c>
      <c r="D180" s="147"/>
      <c r="E180" s="99"/>
      <c r="F180" s="97"/>
      <c r="G180" s="98"/>
      <c r="H180" s="96" t="s">
        <v>576</v>
      </c>
      <c r="I180" s="97"/>
      <c r="J180" s="99"/>
      <c r="K180" s="99"/>
      <c r="L180" s="453"/>
      <c r="M180" s="503"/>
      <c r="N180" s="476"/>
      <c r="O180" s="99"/>
      <c r="P180" s="194"/>
      <c r="Q180" s="99"/>
      <c r="R180" s="118"/>
      <c r="S180" s="118"/>
      <c r="T180" s="118"/>
      <c r="U180" s="99"/>
      <c r="V180" s="99"/>
      <c r="W180" s="99"/>
      <c r="X180" s="99"/>
      <c r="Y180" s="99"/>
      <c r="Z180" s="57"/>
      <c r="AA180" s="55"/>
      <c r="AB180" s="59"/>
      <c r="AC180" s="59"/>
      <c r="AD180" s="59"/>
      <c r="AE180" s="59"/>
      <c r="AF180" s="55"/>
      <c r="AG180" s="99">
        <v>481682</v>
      </c>
      <c r="AH180" s="360"/>
      <c r="AI180" s="403"/>
      <c r="AJ180" s="393"/>
      <c r="AK180" s="106"/>
      <c r="AL180" s="106"/>
      <c r="AM180" s="106"/>
    </row>
    <row r="181" spans="1:39" s="223" customFormat="1" ht="45" hidden="1" customHeight="1">
      <c r="A181" s="189" t="s">
        <v>577</v>
      </c>
      <c r="B181" s="99"/>
      <c r="C181" s="333" t="s">
        <v>26</v>
      </c>
      <c r="D181" s="147"/>
      <c r="E181" s="99"/>
      <c r="F181" s="97"/>
      <c r="G181" s="98"/>
      <c r="H181" s="96" t="s">
        <v>578</v>
      </c>
      <c r="I181" s="97"/>
      <c r="J181" s="99"/>
      <c r="K181" s="99"/>
      <c r="L181" s="453"/>
      <c r="M181" s="503"/>
      <c r="N181" s="476"/>
      <c r="O181" s="99"/>
      <c r="P181" s="194"/>
      <c r="Q181" s="99"/>
      <c r="R181" s="118"/>
      <c r="S181" s="118"/>
      <c r="T181" s="118"/>
      <c r="U181" s="99"/>
      <c r="V181" s="99"/>
      <c r="W181" s="99"/>
      <c r="X181" s="99"/>
      <c r="Y181" s="99"/>
      <c r="Z181" s="57"/>
      <c r="AA181" s="55"/>
      <c r="AB181" s="59"/>
      <c r="AC181" s="59"/>
      <c r="AD181" s="59"/>
      <c r="AE181" s="59"/>
      <c r="AF181" s="55"/>
      <c r="AG181" s="99">
        <v>618213</v>
      </c>
      <c r="AH181" s="376"/>
      <c r="AI181" s="412"/>
      <c r="AJ181" s="394"/>
      <c r="AK181" s="109"/>
      <c r="AL181" s="109"/>
      <c r="AM181" s="109"/>
    </row>
    <row r="182" spans="1:39" s="223" customFormat="1" ht="45" hidden="1" customHeight="1">
      <c r="A182" s="189" t="s">
        <v>579</v>
      </c>
      <c r="B182" s="99"/>
      <c r="C182" s="333" t="s">
        <v>26</v>
      </c>
      <c r="D182" s="147"/>
      <c r="E182" s="99"/>
      <c r="F182" s="97"/>
      <c r="G182" s="98"/>
      <c r="H182" s="96" t="s">
        <v>581</v>
      </c>
      <c r="I182" s="97"/>
      <c r="J182" s="99"/>
      <c r="K182" s="99"/>
      <c r="L182" s="453"/>
      <c r="M182" s="503"/>
      <c r="N182" s="476"/>
      <c r="O182" s="99"/>
      <c r="P182" s="194"/>
      <c r="Q182" s="99"/>
      <c r="R182" s="118"/>
      <c r="S182" s="118"/>
      <c r="T182" s="118"/>
      <c r="U182" s="99"/>
      <c r="V182" s="99"/>
      <c r="W182" s="99"/>
      <c r="X182" s="99"/>
      <c r="Y182" s="99"/>
      <c r="Z182" s="57"/>
      <c r="AA182" s="55"/>
      <c r="AB182" s="59"/>
      <c r="AC182" s="59"/>
      <c r="AD182" s="59"/>
      <c r="AE182" s="59"/>
      <c r="AF182" s="55"/>
      <c r="AG182" s="99">
        <v>611701</v>
      </c>
      <c r="AH182" s="357"/>
      <c r="AI182" s="97"/>
      <c r="AJ182" s="391"/>
      <c r="AK182" s="56"/>
      <c r="AL182" s="56"/>
      <c r="AM182" s="56"/>
    </row>
    <row r="183" spans="1:39" s="223" customFormat="1" ht="45" hidden="1" customHeight="1">
      <c r="A183" s="189" t="s">
        <v>580</v>
      </c>
      <c r="B183" s="99"/>
      <c r="C183" s="333" t="s">
        <v>26</v>
      </c>
      <c r="D183" s="147"/>
      <c r="E183" s="99"/>
      <c r="F183" s="97"/>
      <c r="G183" s="98"/>
      <c r="H183" s="96" t="s">
        <v>583</v>
      </c>
      <c r="I183" s="97"/>
      <c r="J183" s="99"/>
      <c r="K183" s="99"/>
      <c r="L183" s="453"/>
      <c r="M183" s="503"/>
      <c r="N183" s="476"/>
      <c r="O183" s="99"/>
      <c r="P183" s="194"/>
      <c r="Q183" s="99"/>
      <c r="R183" s="118"/>
      <c r="S183" s="118"/>
      <c r="T183" s="118"/>
      <c r="U183" s="99"/>
      <c r="V183" s="99"/>
      <c r="W183" s="99"/>
      <c r="X183" s="99"/>
      <c r="Y183" s="99"/>
      <c r="Z183" s="57"/>
      <c r="AA183" s="55"/>
      <c r="AB183" s="59"/>
      <c r="AC183" s="59"/>
      <c r="AD183" s="59"/>
      <c r="AE183" s="59"/>
      <c r="AF183" s="55"/>
      <c r="AG183" s="99">
        <v>251431</v>
      </c>
      <c r="AH183" s="357"/>
      <c r="AI183" s="97"/>
      <c r="AJ183" s="391"/>
      <c r="AK183" s="56"/>
      <c r="AL183" s="56"/>
      <c r="AM183" s="56"/>
    </row>
    <row r="184" spans="1:39" s="223" customFormat="1" ht="45" hidden="1" customHeight="1">
      <c r="A184" s="189" t="s">
        <v>582</v>
      </c>
      <c r="B184" s="99"/>
      <c r="C184" s="333" t="s">
        <v>26</v>
      </c>
      <c r="D184" s="147"/>
      <c r="E184" s="99"/>
      <c r="F184" s="97"/>
      <c r="G184" s="98"/>
      <c r="H184" s="96" t="s">
        <v>584</v>
      </c>
      <c r="I184" s="97"/>
      <c r="J184" s="99"/>
      <c r="K184" s="99"/>
      <c r="L184" s="453"/>
      <c r="M184" s="503"/>
      <c r="N184" s="476"/>
      <c r="O184" s="99"/>
      <c r="P184" s="194"/>
      <c r="Q184" s="99"/>
      <c r="R184" s="118"/>
      <c r="S184" s="118"/>
      <c r="T184" s="118"/>
      <c r="U184" s="99"/>
      <c r="V184" s="99"/>
      <c r="W184" s="99"/>
      <c r="X184" s="99"/>
      <c r="Y184" s="99"/>
      <c r="Z184" s="226"/>
      <c r="AA184" s="226"/>
      <c r="AB184" s="237"/>
      <c r="AC184" s="237"/>
      <c r="AD184" s="237"/>
      <c r="AE184" s="237"/>
      <c r="AF184" s="176"/>
      <c r="AG184" s="152">
        <v>623999</v>
      </c>
      <c r="AH184" s="360"/>
      <c r="AI184" s="403"/>
      <c r="AJ184" s="393"/>
      <c r="AK184" s="106"/>
      <c r="AL184" s="106"/>
      <c r="AM184" s="106"/>
    </row>
    <row r="185" spans="1:39" s="223" customFormat="1" ht="45" hidden="1" customHeight="1">
      <c r="A185" s="189" t="s">
        <v>585</v>
      </c>
      <c r="B185" s="99"/>
      <c r="C185" s="333" t="s">
        <v>26</v>
      </c>
      <c r="D185" s="147"/>
      <c r="E185" s="99"/>
      <c r="F185" s="97"/>
      <c r="G185" s="98"/>
      <c r="H185" s="96" t="s">
        <v>588</v>
      </c>
      <c r="I185" s="97"/>
      <c r="J185" s="99"/>
      <c r="K185" s="99"/>
      <c r="L185" s="453"/>
      <c r="M185" s="503"/>
      <c r="N185" s="476"/>
      <c r="O185" s="99"/>
      <c r="P185" s="194"/>
      <c r="Q185" s="99"/>
      <c r="R185" s="118"/>
      <c r="S185" s="118"/>
      <c r="T185" s="118"/>
      <c r="U185" s="99"/>
      <c r="V185" s="99"/>
      <c r="W185" s="99"/>
      <c r="X185" s="99"/>
      <c r="Y185" s="99"/>
      <c r="Z185" s="226"/>
      <c r="AA185" s="226"/>
      <c r="AB185" s="237"/>
      <c r="AC185" s="237"/>
      <c r="AD185" s="237"/>
      <c r="AE185" s="237"/>
      <c r="AF185" s="176"/>
      <c r="AG185" s="152">
        <v>602309</v>
      </c>
      <c r="AH185" s="357"/>
      <c r="AI185" s="97"/>
      <c r="AJ185" s="391"/>
      <c r="AK185" s="56"/>
      <c r="AL185" s="56"/>
      <c r="AM185" s="56"/>
    </row>
    <row r="186" spans="1:39" s="223" customFormat="1" ht="45" hidden="1" customHeight="1">
      <c r="A186" s="189" t="s">
        <v>586</v>
      </c>
      <c r="B186" s="99"/>
      <c r="C186" s="333" t="s">
        <v>26</v>
      </c>
      <c r="D186" s="147"/>
      <c r="E186" s="99"/>
      <c r="F186" s="97"/>
      <c r="G186" s="98"/>
      <c r="H186" s="96" t="s">
        <v>902</v>
      </c>
      <c r="I186" s="97"/>
      <c r="J186" s="99"/>
      <c r="K186" s="99"/>
      <c r="L186" s="453"/>
      <c r="M186" s="503"/>
      <c r="N186" s="476"/>
      <c r="O186" s="99"/>
      <c r="P186" s="194"/>
      <c r="Q186" s="99"/>
      <c r="R186" s="118"/>
      <c r="S186" s="118"/>
      <c r="T186" s="118"/>
      <c r="U186" s="99"/>
      <c r="V186" s="99"/>
      <c r="W186" s="99" t="s">
        <v>956</v>
      </c>
      <c r="X186" s="99"/>
      <c r="Y186" s="99"/>
      <c r="Z186" s="226"/>
      <c r="AA186" s="226"/>
      <c r="AB186" s="237"/>
      <c r="AC186" s="237"/>
      <c r="AD186" s="237"/>
      <c r="AE186" s="237"/>
      <c r="AF186" s="176"/>
      <c r="AG186" s="152">
        <v>276717</v>
      </c>
      <c r="AH186" s="357"/>
      <c r="AI186" s="97"/>
      <c r="AJ186" s="198"/>
      <c r="AK186" s="46"/>
      <c r="AL186" s="46"/>
      <c r="AM186" s="46"/>
    </row>
    <row r="187" spans="1:39" s="223" customFormat="1" ht="45" hidden="1" customHeight="1">
      <c r="A187" s="189" t="s">
        <v>587</v>
      </c>
      <c r="B187" s="99"/>
      <c r="C187" s="333" t="s">
        <v>26</v>
      </c>
      <c r="D187" s="147"/>
      <c r="E187" s="99"/>
      <c r="F187" s="97"/>
      <c r="G187" s="98"/>
      <c r="H187" s="96" t="s">
        <v>903</v>
      </c>
      <c r="I187" s="97"/>
      <c r="J187" s="99"/>
      <c r="K187" s="99"/>
      <c r="L187" s="453"/>
      <c r="M187" s="503"/>
      <c r="N187" s="476"/>
      <c r="O187" s="99"/>
      <c r="P187" s="194"/>
      <c r="Q187" s="99"/>
      <c r="R187" s="118"/>
      <c r="S187" s="118"/>
      <c r="T187" s="118"/>
      <c r="U187" s="99"/>
      <c r="V187" s="99"/>
      <c r="W187" s="99" t="s">
        <v>956</v>
      </c>
      <c r="X187" s="99"/>
      <c r="Y187" s="99"/>
      <c r="Z187" s="226"/>
      <c r="AA187" s="226"/>
      <c r="AB187" s="237"/>
      <c r="AC187" s="237"/>
      <c r="AD187" s="237"/>
      <c r="AE187" s="237"/>
      <c r="AF187" s="176"/>
      <c r="AG187" s="152">
        <v>607933</v>
      </c>
      <c r="AH187" s="357" t="s">
        <v>1077</v>
      </c>
      <c r="AI187" s="97"/>
      <c r="AJ187" s="391"/>
      <c r="AK187" s="56"/>
      <c r="AL187" s="56"/>
      <c r="AM187" s="56"/>
    </row>
    <row r="188" spans="1:39" s="223" customFormat="1" ht="45" hidden="1" customHeight="1">
      <c r="A188" s="189" t="s">
        <v>589</v>
      </c>
      <c r="B188" s="99"/>
      <c r="C188" s="333" t="s">
        <v>26</v>
      </c>
      <c r="D188" s="147"/>
      <c r="E188" s="99"/>
      <c r="F188" s="97"/>
      <c r="G188" s="98"/>
      <c r="H188" s="96" t="s">
        <v>1078</v>
      </c>
      <c r="I188" s="97"/>
      <c r="J188" s="99"/>
      <c r="K188" s="99"/>
      <c r="L188" s="453"/>
      <c r="M188" s="503"/>
      <c r="N188" s="476"/>
      <c r="O188" s="99"/>
      <c r="P188" s="194"/>
      <c r="Q188" s="99"/>
      <c r="R188" s="118"/>
      <c r="S188" s="118"/>
      <c r="T188" s="118"/>
      <c r="U188" s="99"/>
      <c r="V188" s="99"/>
      <c r="W188" s="99"/>
      <c r="X188" s="99"/>
      <c r="Y188" s="99"/>
      <c r="Z188" s="226"/>
      <c r="AA188" s="226"/>
      <c r="AB188" s="237"/>
      <c r="AC188" s="237"/>
      <c r="AD188" s="237"/>
      <c r="AE188" s="237"/>
      <c r="AF188" s="176"/>
      <c r="AG188" s="152">
        <v>486798</v>
      </c>
      <c r="AH188" s="357"/>
      <c r="AI188" s="97"/>
      <c r="AJ188" s="391"/>
      <c r="AK188" s="56"/>
      <c r="AL188" s="56" t="s">
        <v>1079</v>
      </c>
      <c r="AM188" s="56"/>
    </row>
    <row r="189" spans="1:39" s="223" customFormat="1" ht="62.45" hidden="1" customHeight="1">
      <c r="A189" s="189" t="s">
        <v>590</v>
      </c>
      <c r="B189" s="99"/>
      <c r="C189" s="333" t="s">
        <v>26</v>
      </c>
      <c r="D189" s="147"/>
      <c r="E189" s="99"/>
      <c r="F189" s="97"/>
      <c r="G189" s="98"/>
      <c r="H189" s="96" t="s">
        <v>592</v>
      </c>
      <c r="I189" s="97"/>
      <c r="J189" s="99"/>
      <c r="K189" s="99"/>
      <c r="L189" s="453"/>
      <c r="M189" s="503"/>
      <c r="N189" s="476"/>
      <c r="O189" s="99"/>
      <c r="P189" s="194"/>
      <c r="Q189" s="99"/>
      <c r="R189" s="118"/>
      <c r="S189" s="118"/>
      <c r="T189" s="118"/>
      <c r="U189" s="99"/>
      <c r="V189" s="99"/>
      <c r="W189" s="99"/>
      <c r="X189" s="99"/>
      <c r="Y189" s="99"/>
      <c r="Z189" s="226"/>
      <c r="AA189" s="226"/>
      <c r="AB189" s="237"/>
      <c r="AC189" s="237"/>
      <c r="AD189" s="237"/>
      <c r="AE189" s="237"/>
      <c r="AF189" s="176"/>
      <c r="AG189" s="152">
        <v>471011</v>
      </c>
      <c r="AH189" s="357" t="s">
        <v>1077</v>
      </c>
      <c r="AI189" s="97"/>
      <c r="AJ189" s="391"/>
      <c r="AK189" s="56"/>
      <c r="AL189" s="56"/>
      <c r="AM189" s="56"/>
    </row>
    <row r="190" spans="1:39" s="223" customFormat="1" ht="45" hidden="1" customHeight="1">
      <c r="A190" s="189" t="s">
        <v>591</v>
      </c>
      <c r="B190" s="99"/>
      <c r="C190" s="333" t="s">
        <v>26</v>
      </c>
      <c r="D190" s="147"/>
      <c r="E190" s="99"/>
      <c r="F190" s="97"/>
      <c r="G190" s="98"/>
      <c r="H190" s="96" t="s">
        <v>593</v>
      </c>
      <c r="I190" s="97"/>
      <c r="J190" s="99"/>
      <c r="K190" s="99"/>
      <c r="L190" s="453"/>
      <c r="M190" s="503"/>
      <c r="N190" s="476"/>
      <c r="O190" s="99"/>
      <c r="P190" s="194"/>
      <c r="Q190" s="99"/>
      <c r="R190" s="118"/>
      <c r="S190" s="118"/>
      <c r="T190" s="118"/>
      <c r="U190" s="99"/>
      <c r="V190" s="99"/>
      <c r="W190" s="99"/>
      <c r="X190" s="99"/>
      <c r="Y190" s="99"/>
      <c r="Z190" s="226"/>
      <c r="AA190" s="226"/>
      <c r="AB190" s="237"/>
      <c r="AC190" s="237"/>
      <c r="AD190" s="237"/>
      <c r="AE190" s="237"/>
      <c r="AF190" s="176"/>
      <c r="AG190" s="152">
        <v>470674</v>
      </c>
      <c r="AH190" s="357"/>
      <c r="AI190" s="97"/>
      <c r="AJ190" s="391"/>
      <c r="AK190" s="56"/>
      <c r="AL190" s="56"/>
      <c r="AM190" s="56"/>
    </row>
    <row r="191" spans="1:39" s="223" customFormat="1" ht="75" hidden="1" customHeight="1">
      <c r="A191" s="189">
        <v>6</v>
      </c>
      <c r="B191" s="99"/>
      <c r="C191" s="333" t="s">
        <v>26</v>
      </c>
      <c r="D191" s="147"/>
      <c r="E191" s="99"/>
      <c r="F191" s="97"/>
      <c r="G191" s="98" t="s">
        <v>594</v>
      </c>
      <c r="H191" s="96" t="s">
        <v>1299</v>
      </c>
      <c r="I191" s="97" t="s">
        <v>550</v>
      </c>
      <c r="J191" s="99">
        <v>1</v>
      </c>
      <c r="K191" s="99" t="s">
        <v>185</v>
      </c>
      <c r="L191" s="440">
        <v>900000</v>
      </c>
      <c r="M191" s="496"/>
      <c r="N191" s="476">
        <v>450000</v>
      </c>
      <c r="O191" s="99" t="s">
        <v>11</v>
      </c>
      <c r="P191" s="194" t="s">
        <v>9</v>
      </c>
      <c r="Q191" s="99" t="s">
        <v>18</v>
      </c>
      <c r="R191" s="118">
        <v>46053</v>
      </c>
      <c r="S191" s="118">
        <v>46053</v>
      </c>
      <c r="T191" s="118">
        <v>46142</v>
      </c>
      <c r="U191" s="99"/>
      <c r="V191" s="99"/>
      <c r="W191" s="99"/>
      <c r="X191" s="129" t="s">
        <v>1302</v>
      </c>
      <c r="Y191" s="99" t="s">
        <v>1303</v>
      </c>
      <c r="Z191" s="227" t="s">
        <v>1076</v>
      </c>
      <c r="AA191" s="227" t="s">
        <v>1076</v>
      </c>
      <c r="AB191" s="227" t="s">
        <v>1076</v>
      </c>
      <c r="AC191" s="227" t="s">
        <v>1076</v>
      </c>
      <c r="AD191" s="227" t="s">
        <v>1076</v>
      </c>
      <c r="AE191" s="227" t="s">
        <v>1076</v>
      </c>
      <c r="AF191" s="152" t="s">
        <v>1076</v>
      </c>
      <c r="AG191" s="227" t="s">
        <v>1076</v>
      </c>
      <c r="AH191" s="357" t="s">
        <v>904</v>
      </c>
      <c r="AI191" s="97"/>
      <c r="AJ191" s="391"/>
      <c r="AK191" s="56"/>
      <c r="AL191" s="56"/>
      <c r="AM191" s="56"/>
    </row>
    <row r="192" spans="1:39" s="223" customFormat="1" ht="45" hidden="1" customHeight="1">
      <c r="A192" s="189" t="s">
        <v>595</v>
      </c>
      <c r="B192" s="99"/>
      <c r="C192" s="333" t="s">
        <v>26</v>
      </c>
      <c r="D192" s="147"/>
      <c r="E192" s="99"/>
      <c r="F192" s="97"/>
      <c r="G192" s="98"/>
      <c r="H192" s="96" t="s">
        <v>596</v>
      </c>
      <c r="I192" s="97"/>
      <c r="J192" s="99"/>
      <c r="K192" s="99"/>
      <c r="L192" s="453"/>
      <c r="M192" s="503"/>
      <c r="N192" s="476"/>
      <c r="O192" s="99"/>
      <c r="P192" s="194"/>
      <c r="Q192" s="99"/>
      <c r="R192" s="118"/>
      <c r="S192" s="118"/>
      <c r="T192" s="118"/>
      <c r="U192" s="99"/>
      <c r="V192" s="99"/>
      <c r="W192" s="99"/>
      <c r="X192" s="99"/>
      <c r="Y192" s="99"/>
      <c r="Z192" s="226"/>
      <c r="AA192" s="226"/>
      <c r="AB192" s="237"/>
      <c r="AC192" s="237"/>
      <c r="AD192" s="237"/>
      <c r="AE192" s="237"/>
      <c r="AF192" s="176"/>
      <c r="AG192" s="152">
        <v>616032</v>
      </c>
      <c r="AH192" s="377"/>
      <c r="AI192" s="413"/>
      <c r="AJ192" s="395"/>
      <c r="AK192" s="61"/>
      <c r="AL192" s="61"/>
      <c r="AM192" s="61"/>
    </row>
    <row r="193" spans="1:39" s="223" customFormat="1" ht="45" hidden="1" customHeight="1">
      <c r="A193" s="189" t="s">
        <v>597</v>
      </c>
      <c r="B193" s="99"/>
      <c r="C193" s="333" t="s">
        <v>26</v>
      </c>
      <c r="D193" s="147"/>
      <c r="E193" s="99"/>
      <c r="F193" s="97"/>
      <c r="G193" s="98"/>
      <c r="H193" s="96" t="s">
        <v>598</v>
      </c>
      <c r="I193" s="97"/>
      <c r="J193" s="99"/>
      <c r="K193" s="99"/>
      <c r="L193" s="453"/>
      <c r="M193" s="503"/>
      <c r="N193" s="476"/>
      <c r="O193" s="99"/>
      <c r="P193" s="194"/>
      <c r="Q193" s="99"/>
      <c r="R193" s="118"/>
      <c r="S193" s="118"/>
      <c r="T193" s="118"/>
      <c r="U193" s="99"/>
      <c r="V193" s="99"/>
      <c r="W193" s="99"/>
      <c r="X193" s="99"/>
      <c r="Y193" s="99"/>
      <c r="Z193" s="226"/>
      <c r="AA193" s="226"/>
      <c r="AB193" s="237"/>
      <c r="AC193" s="237"/>
      <c r="AD193" s="237"/>
      <c r="AE193" s="237"/>
      <c r="AF193" s="176"/>
      <c r="AG193" s="152">
        <v>461461</v>
      </c>
      <c r="AH193" s="377"/>
      <c r="AI193" s="413"/>
      <c r="AJ193" s="395"/>
      <c r="AK193" s="61"/>
      <c r="AL193" s="61"/>
      <c r="AM193" s="61"/>
    </row>
    <row r="194" spans="1:39" s="223" customFormat="1" ht="45" hidden="1" customHeight="1">
      <c r="A194" s="189" t="s">
        <v>599</v>
      </c>
      <c r="B194" s="99"/>
      <c r="C194" s="333" t="s">
        <v>26</v>
      </c>
      <c r="D194" s="147"/>
      <c r="E194" s="99"/>
      <c r="F194" s="97"/>
      <c r="G194" s="98"/>
      <c r="H194" s="96" t="s">
        <v>600</v>
      </c>
      <c r="I194" s="97"/>
      <c r="J194" s="99"/>
      <c r="K194" s="99"/>
      <c r="L194" s="453"/>
      <c r="M194" s="503"/>
      <c r="N194" s="476"/>
      <c r="O194" s="99"/>
      <c r="P194" s="194"/>
      <c r="Q194" s="99"/>
      <c r="R194" s="118"/>
      <c r="S194" s="118"/>
      <c r="T194" s="118"/>
      <c r="U194" s="99"/>
      <c r="V194" s="99"/>
      <c r="W194" s="99"/>
      <c r="X194" s="99"/>
      <c r="Y194" s="99"/>
      <c r="Z194" s="226"/>
      <c r="AA194" s="226"/>
      <c r="AB194" s="237"/>
      <c r="AC194" s="237"/>
      <c r="AD194" s="237"/>
      <c r="AE194" s="237"/>
      <c r="AF194" s="176"/>
      <c r="AG194" s="152">
        <v>458597</v>
      </c>
      <c r="AH194" s="377"/>
      <c r="AI194" s="413"/>
      <c r="AJ194" s="395"/>
      <c r="AK194" s="61"/>
      <c r="AL194" s="61"/>
      <c r="AM194" s="61"/>
    </row>
    <row r="195" spans="1:39" s="223" customFormat="1" ht="45" hidden="1" customHeight="1">
      <c r="A195" s="189" t="s">
        <v>601</v>
      </c>
      <c r="B195" s="99"/>
      <c r="C195" s="333" t="s">
        <v>26</v>
      </c>
      <c r="D195" s="147"/>
      <c r="E195" s="99"/>
      <c r="F195" s="97"/>
      <c r="G195" s="98"/>
      <c r="H195" s="96" t="s">
        <v>602</v>
      </c>
      <c r="I195" s="97"/>
      <c r="J195" s="99"/>
      <c r="K195" s="99"/>
      <c r="L195" s="453"/>
      <c r="M195" s="503"/>
      <c r="N195" s="476"/>
      <c r="O195" s="99"/>
      <c r="P195" s="194"/>
      <c r="Q195" s="99"/>
      <c r="R195" s="118"/>
      <c r="S195" s="118"/>
      <c r="T195" s="118"/>
      <c r="U195" s="99"/>
      <c r="V195" s="99"/>
      <c r="W195" s="99"/>
      <c r="X195" s="99"/>
      <c r="Y195" s="99"/>
      <c r="Z195" s="181"/>
      <c r="AA195" s="182"/>
      <c r="AB195" s="238"/>
      <c r="AC195" s="238"/>
      <c r="AD195" s="238"/>
      <c r="AE195" s="238"/>
      <c r="AF195" s="129"/>
      <c r="AG195" s="152">
        <v>472755</v>
      </c>
      <c r="AH195" s="377"/>
      <c r="AI195" s="413"/>
      <c r="AJ195" s="395"/>
      <c r="AK195" s="61"/>
      <c r="AL195" s="61"/>
      <c r="AM195" s="61"/>
    </row>
    <row r="196" spans="1:39" s="223" customFormat="1" ht="45" hidden="1" customHeight="1">
      <c r="A196" s="189" t="s">
        <v>603</v>
      </c>
      <c r="B196" s="99"/>
      <c r="C196" s="333" t="s">
        <v>26</v>
      </c>
      <c r="D196" s="147"/>
      <c r="E196" s="99"/>
      <c r="F196" s="97"/>
      <c r="G196" s="98"/>
      <c r="H196" s="96" t="s">
        <v>604</v>
      </c>
      <c r="I196" s="97"/>
      <c r="J196" s="99"/>
      <c r="K196" s="99"/>
      <c r="L196" s="453"/>
      <c r="M196" s="503"/>
      <c r="N196" s="476"/>
      <c r="O196" s="99"/>
      <c r="P196" s="194"/>
      <c r="Q196" s="99"/>
      <c r="R196" s="118"/>
      <c r="S196" s="118"/>
      <c r="T196" s="118"/>
      <c r="U196" s="99"/>
      <c r="V196" s="99"/>
      <c r="W196" s="99"/>
      <c r="X196" s="99"/>
      <c r="Y196" s="99"/>
      <c r="Z196" s="181"/>
      <c r="AA196" s="182"/>
      <c r="AB196" s="238"/>
      <c r="AC196" s="238"/>
      <c r="AD196" s="238"/>
      <c r="AE196" s="238"/>
      <c r="AF196" s="129"/>
      <c r="AG196" s="152">
        <v>463528</v>
      </c>
      <c r="AH196" s="377"/>
      <c r="AI196" s="413"/>
      <c r="AJ196" s="395"/>
      <c r="AK196" s="61"/>
      <c r="AL196" s="61"/>
      <c r="AM196" s="61"/>
    </row>
    <row r="197" spans="1:39" s="223" customFormat="1" ht="45" hidden="1" customHeight="1">
      <c r="A197" s="189" t="s">
        <v>605</v>
      </c>
      <c r="B197" s="99"/>
      <c r="C197" s="333" t="s">
        <v>26</v>
      </c>
      <c r="D197" s="147"/>
      <c r="E197" s="99"/>
      <c r="F197" s="97"/>
      <c r="G197" s="98"/>
      <c r="H197" s="96" t="s">
        <v>606</v>
      </c>
      <c r="I197" s="97"/>
      <c r="J197" s="99"/>
      <c r="K197" s="99"/>
      <c r="L197" s="453"/>
      <c r="M197" s="503"/>
      <c r="N197" s="476"/>
      <c r="O197" s="99"/>
      <c r="P197" s="194"/>
      <c r="Q197" s="99"/>
      <c r="R197" s="118"/>
      <c r="S197" s="118"/>
      <c r="T197" s="118"/>
      <c r="U197" s="99"/>
      <c r="V197" s="99"/>
      <c r="W197" s="99"/>
      <c r="X197" s="99"/>
      <c r="Y197" s="99"/>
      <c r="Z197" s="181"/>
      <c r="AA197" s="182"/>
      <c r="AB197" s="238"/>
      <c r="AC197" s="238"/>
      <c r="AD197" s="238"/>
      <c r="AE197" s="238"/>
      <c r="AF197" s="129"/>
      <c r="AG197" s="152">
        <v>471415</v>
      </c>
      <c r="AH197" s="377"/>
      <c r="AI197" s="413"/>
      <c r="AJ197" s="395"/>
      <c r="AK197" s="61"/>
      <c r="AL197" s="61"/>
      <c r="AM197" s="61"/>
    </row>
    <row r="198" spans="1:39" s="223" customFormat="1" ht="45" hidden="1" customHeight="1">
      <c r="A198" s="189" t="s">
        <v>607</v>
      </c>
      <c r="B198" s="99"/>
      <c r="C198" s="333" t="s">
        <v>26</v>
      </c>
      <c r="D198" s="147"/>
      <c r="E198" s="99"/>
      <c r="F198" s="97"/>
      <c r="G198" s="98"/>
      <c r="H198" s="96" t="s">
        <v>608</v>
      </c>
      <c r="I198" s="97"/>
      <c r="J198" s="99"/>
      <c r="K198" s="99"/>
      <c r="L198" s="453"/>
      <c r="M198" s="503"/>
      <c r="N198" s="476"/>
      <c r="O198" s="99"/>
      <c r="P198" s="194"/>
      <c r="Q198" s="99"/>
      <c r="R198" s="118"/>
      <c r="S198" s="118"/>
      <c r="T198" s="118"/>
      <c r="U198" s="99"/>
      <c r="V198" s="99"/>
      <c r="W198" s="99"/>
      <c r="X198" s="99"/>
      <c r="Y198" s="99"/>
      <c r="Z198" s="181"/>
      <c r="AA198" s="182"/>
      <c r="AB198" s="238"/>
      <c r="AC198" s="238"/>
      <c r="AD198" s="238"/>
      <c r="AE198" s="238"/>
      <c r="AF198" s="129"/>
      <c r="AG198" s="152">
        <v>429012</v>
      </c>
      <c r="AH198" s="377"/>
      <c r="AI198" s="413"/>
      <c r="AJ198" s="395"/>
      <c r="AK198" s="61"/>
      <c r="AL198" s="61"/>
      <c r="AM198" s="61"/>
    </row>
    <row r="199" spans="1:39" s="223" customFormat="1" ht="45" hidden="1" customHeight="1">
      <c r="A199" s="189" t="s">
        <v>609</v>
      </c>
      <c r="B199" s="99"/>
      <c r="C199" s="333" t="s">
        <v>26</v>
      </c>
      <c r="D199" s="147"/>
      <c r="E199" s="99"/>
      <c r="F199" s="97"/>
      <c r="G199" s="98"/>
      <c r="H199" s="96" t="s">
        <v>610</v>
      </c>
      <c r="I199" s="97"/>
      <c r="J199" s="99"/>
      <c r="K199" s="99"/>
      <c r="L199" s="453"/>
      <c r="M199" s="503"/>
      <c r="N199" s="476"/>
      <c r="O199" s="99"/>
      <c r="P199" s="194"/>
      <c r="Q199" s="99"/>
      <c r="R199" s="118"/>
      <c r="S199" s="118"/>
      <c r="T199" s="118"/>
      <c r="U199" s="99"/>
      <c r="V199" s="99"/>
      <c r="W199" s="99"/>
      <c r="X199" s="99"/>
      <c r="Y199" s="99"/>
      <c r="Z199" s="181"/>
      <c r="AA199" s="182"/>
      <c r="AB199" s="238"/>
      <c r="AC199" s="238"/>
      <c r="AD199" s="238"/>
      <c r="AE199" s="238"/>
      <c r="AF199" s="129"/>
      <c r="AG199" s="152">
        <v>340311</v>
      </c>
      <c r="AH199" s="377"/>
      <c r="AI199" s="413"/>
      <c r="AJ199" s="395"/>
      <c r="AK199" s="61"/>
      <c r="AL199" s="61"/>
      <c r="AM199" s="61"/>
    </row>
    <row r="200" spans="1:39" s="223" customFormat="1" ht="45" hidden="1" customHeight="1">
      <c r="A200" s="189" t="s">
        <v>611</v>
      </c>
      <c r="B200" s="99"/>
      <c r="C200" s="333" t="s">
        <v>26</v>
      </c>
      <c r="D200" s="147"/>
      <c r="E200" s="99"/>
      <c r="F200" s="97"/>
      <c r="G200" s="98"/>
      <c r="H200" s="96" t="s">
        <v>612</v>
      </c>
      <c r="I200" s="97"/>
      <c r="J200" s="99"/>
      <c r="K200" s="99"/>
      <c r="L200" s="453"/>
      <c r="M200" s="503"/>
      <c r="N200" s="476"/>
      <c r="O200" s="99"/>
      <c r="P200" s="194"/>
      <c r="Q200" s="99"/>
      <c r="R200" s="118"/>
      <c r="S200" s="118"/>
      <c r="T200" s="118"/>
      <c r="U200" s="99"/>
      <c r="V200" s="99"/>
      <c r="W200" s="99"/>
      <c r="X200" s="99"/>
      <c r="Y200" s="99"/>
      <c r="Z200" s="183"/>
      <c r="AA200" s="184"/>
      <c r="AB200" s="239"/>
      <c r="AC200" s="239"/>
      <c r="AD200" s="239"/>
      <c r="AE200" s="239"/>
      <c r="AF200" s="185"/>
      <c r="AG200" s="152">
        <v>457223</v>
      </c>
      <c r="AH200" s="377"/>
      <c r="AI200" s="413"/>
      <c r="AJ200" s="395"/>
      <c r="AK200" s="61"/>
      <c r="AL200" s="61"/>
      <c r="AM200" s="61"/>
    </row>
    <row r="201" spans="1:39" s="223" customFormat="1" ht="45" hidden="1" customHeight="1">
      <c r="A201" s="189" t="s">
        <v>613</v>
      </c>
      <c r="B201" s="99"/>
      <c r="C201" s="333" t="s">
        <v>26</v>
      </c>
      <c r="D201" s="147"/>
      <c r="E201" s="99"/>
      <c r="F201" s="97"/>
      <c r="G201" s="98"/>
      <c r="H201" s="96" t="s">
        <v>614</v>
      </c>
      <c r="I201" s="97"/>
      <c r="J201" s="99"/>
      <c r="K201" s="99"/>
      <c r="L201" s="453"/>
      <c r="M201" s="503"/>
      <c r="N201" s="476"/>
      <c r="O201" s="99"/>
      <c r="P201" s="194"/>
      <c r="Q201" s="99"/>
      <c r="R201" s="118"/>
      <c r="S201" s="118"/>
      <c r="T201" s="118"/>
      <c r="U201" s="99"/>
      <c r="V201" s="99"/>
      <c r="W201" s="99"/>
      <c r="X201" s="99"/>
      <c r="Y201" s="99"/>
      <c r="Z201" s="183"/>
      <c r="AA201" s="184"/>
      <c r="AB201" s="239"/>
      <c r="AC201" s="239"/>
      <c r="AD201" s="239"/>
      <c r="AE201" s="239"/>
      <c r="AF201" s="185"/>
      <c r="AG201" s="152">
        <v>419259</v>
      </c>
      <c r="AH201" s="377"/>
      <c r="AI201" s="413"/>
      <c r="AJ201" s="395"/>
      <c r="AK201" s="61"/>
      <c r="AL201" s="61"/>
      <c r="AM201" s="61"/>
    </row>
    <row r="202" spans="1:39" s="223" customFormat="1" ht="45" hidden="1" customHeight="1">
      <c r="A202" s="189" t="s">
        <v>615</v>
      </c>
      <c r="B202" s="99"/>
      <c r="C202" s="333" t="s">
        <v>26</v>
      </c>
      <c r="D202" s="147"/>
      <c r="E202" s="99"/>
      <c r="F202" s="97"/>
      <c r="G202" s="98"/>
      <c r="H202" s="96" t="s">
        <v>616</v>
      </c>
      <c r="I202" s="97"/>
      <c r="J202" s="99"/>
      <c r="K202" s="99"/>
      <c r="L202" s="453"/>
      <c r="M202" s="503"/>
      <c r="N202" s="476"/>
      <c r="O202" s="99"/>
      <c r="P202" s="194"/>
      <c r="Q202" s="99"/>
      <c r="R202" s="118"/>
      <c r="S202" s="118"/>
      <c r="T202" s="118"/>
      <c r="U202" s="99"/>
      <c r="V202" s="99"/>
      <c r="W202" s="99"/>
      <c r="X202" s="99"/>
      <c r="Y202" s="99"/>
      <c r="Z202" s="183"/>
      <c r="AA202" s="184"/>
      <c r="AB202" s="239"/>
      <c r="AC202" s="239"/>
      <c r="AD202" s="239"/>
      <c r="AE202" s="239"/>
      <c r="AF202" s="185"/>
      <c r="AG202" s="152">
        <v>486618</v>
      </c>
      <c r="AH202" s="377"/>
      <c r="AI202" s="413"/>
      <c r="AJ202" s="395"/>
      <c r="AK202" s="61"/>
      <c r="AL202" s="61"/>
      <c r="AM202" s="61"/>
    </row>
    <row r="203" spans="1:39" s="223" customFormat="1" ht="45" hidden="1" customHeight="1">
      <c r="A203" s="189" t="s">
        <v>617</v>
      </c>
      <c r="B203" s="99"/>
      <c r="C203" s="333" t="s">
        <v>26</v>
      </c>
      <c r="D203" s="147"/>
      <c r="E203" s="99"/>
      <c r="F203" s="97"/>
      <c r="G203" s="98"/>
      <c r="H203" s="96" t="s">
        <v>618</v>
      </c>
      <c r="I203" s="97"/>
      <c r="J203" s="99"/>
      <c r="K203" s="99"/>
      <c r="L203" s="453"/>
      <c r="M203" s="503"/>
      <c r="N203" s="476"/>
      <c r="O203" s="99"/>
      <c r="P203" s="194"/>
      <c r="Q203" s="99"/>
      <c r="R203" s="118"/>
      <c r="S203" s="118"/>
      <c r="T203" s="118"/>
      <c r="U203" s="99"/>
      <c r="V203" s="99"/>
      <c r="W203" s="99"/>
      <c r="X203" s="99"/>
      <c r="Y203" s="99"/>
      <c r="Z203" s="176"/>
      <c r="AA203" s="176"/>
      <c r="AB203" s="240"/>
      <c r="AC203" s="240"/>
      <c r="AD203" s="240"/>
      <c r="AE203" s="240"/>
      <c r="AF203" s="176"/>
      <c r="AG203" s="152">
        <v>485627</v>
      </c>
      <c r="AH203" s="377"/>
      <c r="AI203" s="413"/>
      <c r="AJ203" s="395"/>
      <c r="AK203" s="61"/>
      <c r="AL203" s="61"/>
      <c r="AM203" s="61"/>
    </row>
    <row r="204" spans="1:39" s="223" customFormat="1" ht="45" hidden="1" customHeight="1">
      <c r="A204" s="189" t="s">
        <v>619</v>
      </c>
      <c r="B204" s="99"/>
      <c r="C204" s="333" t="s">
        <v>26</v>
      </c>
      <c r="D204" s="147"/>
      <c r="E204" s="99"/>
      <c r="F204" s="97"/>
      <c r="G204" s="98"/>
      <c r="H204" s="96" t="s">
        <v>620</v>
      </c>
      <c r="I204" s="97"/>
      <c r="J204" s="99"/>
      <c r="K204" s="99"/>
      <c r="L204" s="453"/>
      <c r="M204" s="503"/>
      <c r="N204" s="476"/>
      <c r="O204" s="99"/>
      <c r="P204" s="194"/>
      <c r="Q204" s="99"/>
      <c r="R204" s="118"/>
      <c r="S204" s="118"/>
      <c r="T204" s="118"/>
      <c r="U204" s="99"/>
      <c r="V204" s="99"/>
      <c r="W204" s="99"/>
      <c r="X204" s="99"/>
      <c r="Y204" s="99"/>
      <c r="Z204" s="226"/>
      <c r="AA204" s="226"/>
      <c r="AB204" s="237"/>
      <c r="AC204" s="237"/>
      <c r="AD204" s="237"/>
      <c r="AE204" s="237"/>
      <c r="AF204" s="176"/>
      <c r="AG204" s="152">
        <v>338468</v>
      </c>
      <c r="AH204" s="377"/>
      <c r="AI204" s="413"/>
      <c r="AJ204" s="395"/>
      <c r="AK204" s="61"/>
      <c r="AL204" s="61"/>
      <c r="AM204" s="61"/>
    </row>
    <row r="205" spans="1:39" s="223" customFormat="1" ht="45" hidden="1" customHeight="1">
      <c r="A205" s="189" t="s">
        <v>621</v>
      </c>
      <c r="B205" s="99"/>
      <c r="C205" s="333" t="s">
        <v>26</v>
      </c>
      <c r="D205" s="147"/>
      <c r="E205" s="99"/>
      <c r="F205" s="97"/>
      <c r="G205" s="98"/>
      <c r="H205" s="96" t="s">
        <v>622</v>
      </c>
      <c r="I205" s="97"/>
      <c r="J205" s="99"/>
      <c r="K205" s="99"/>
      <c r="L205" s="453"/>
      <c r="M205" s="503"/>
      <c r="N205" s="476"/>
      <c r="O205" s="99"/>
      <c r="P205" s="194"/>
      <c r="Q205" s="99"/>
      <c r="R205" s="118"/>
      <c r="S205" s="118"/>
      <c r="T205" s="118"/>
      <c r="U205" s="99"/>
      <c r="V205" s="99"/>
      <c r="W205" s="99"/>
      <c r="X205" s="99"/>
      <c r="Y205" s="99"/>
      <c r="Z205" s="226"/>
      <c r="AA205" s="226"/>
      <c r="AB205" s="237"/>
      <c r="AC205" s="237"/>
      <c r="AD205" s="237"/>
      <c r="AE205" s="237"/>
      <c r="AF205" s="176"/>
      <c r="AG205" s="152">
        <v>428204</v>
      </c>
      <c r="AH205" s="377"/>
      <c r="AI205" s="413"/>
      <c r="AJ205" s="395"/>
      <c r="AK205" s="61"/>
      <c r="AL205" s="61"/>
      <c r="AM205" s="61"/>
    </row>
    <row r="206" spans="1:39" s="223" customFormat="1" ht="45" hidden="1" customHeight="1">
      <c r="A206" s="189" t="s">
        <v>623</v>
      </c>
      <c r="B206" s="99"/>
      <c r="C206" s="333" t="s">
        <v>26</v>
      </c>
      <c r="D206" s="147"/>
      <c r="E206" s="99"/>
      <c r="F206" s="97"/>
      <c r="G206" s="98"/>
      <c r="H206" s="96" t="s">
        <v>624</v>
      </c>
      <c r="I206" s="97"/>
      <c r="J206" s="99"/>
      <c r="K206" s="99"/>
      <c r="L206" s="453"/>
      <c r="M206" s="503"/>
      <c r="N206" s="476"/>
      <c r="O206" s="99"/>
      <c r="P206" s="194"/>
      <c r="Q206" s="99"/>
      <c r="R206" s="118"/>
      <c r="S206" s="118"/>
      <c r="T206" s="118"/>
      <c r="U206" s="99"/>
      <c r="V206" s="99"/>
      <c r="W206" s="99"/>
      <c r="X206" s="99"/>
      <c r="Y206" s="99"/>
      <c r="Z206" s="226"/>
      <c r="AA206" s="226"/>
      <c r="AB206" s="237"/>
      <c r="AC206" s="237"/>
      <c r="AD206" s="237"/>
      <c r="AE206" s="237"/>
      <c r="AF206" s="176"/>
      <c r="AG206" s="152">
        <v>370526</v>
      </c>
      <c r="AH206" s="377"/>
      <c r="AI206" s="413"/>
      <c r="AJ206" s="395"/>
      <c r="AK206" s="61"/>
      <c r="AL206" s="61"/>
      <c r="AM206" s="61"/>
    </row>
    <row r="207" spans="1:39" s="223" customFormat="1" ht="60" hidden="1" customHeight="1">
      <c r="A207" s="189" t="s">
        <v>625</v>
      </c>
      <c r="B207" s="99"/>
      <c r="C207" s="333" t="s">
        <v>26</v>
      </c>
      <c r="D207" s="147"/>
      <c r="E207" s="99"/>
      <c r="F207" s="97"/>
      <c r="G207" s="123"/>
      <c r="H207" s="96" t="s">
        <v>626</v>
      </c>
      <c r="I207" s="97"/>
      <c r="J207" s="124"/>
      <c r="K207" s="99"/>
      <c r="L207" s="192"/>
      <c r="M207" s="504"/>
      <c r="N207" s="477"/>
      <c r="O207" s="99"/>
      <c r="P207" s="192"/>
      <c r="Q207" s="99"/>
      <c r="R207" s="118"/>
      <c r="S207" s="118"/>
      <c r="T207" s="118"/>
      <c r="U207" s="99"/>
      <c r="V207" s="99"/>
      <c r="W207" s="99" t="s">
        <v>957</v>
      </c>
      <c r="X207" s="99"/>
      <c r="Y207" s="99"/>
      <c r="Z207" s="226"/>
      <c r="AA207" s="226"/>
      <c r="AB207" s="237"/>
      <c r="AC207" s="237"/>
      <c r="AD207" s="237"/>
      <c r="AE207" s="237"/>
      <c r="AF207" s="176"/>
      <c r="AG207" s="152">
        <v>461828</v>
      </c>
      <c r="AH207" s="357"/>
      <c r="AI207" s="97"/>
      <c r="AJ207" s="391"/>
      <c r="AK207" s="56"/>
      <c r="AL207" s="56"/>
      <c r="AM207" s="56"/>
    </row>
    <row r="208" spans="1:39" s="223" customFormat="1" ht="60" hidden="1" customHeight="1">
      <c r="A208" s="189" t="s">
        <v>627</v>
      </c>
      <c r="B208" s="99"/>
      <c r="C208" s="333" t="s">
        <v>26</v>
      </c>
      <c r="D208" s="147"/>
      <c r="E208" s="99"/>
      <c r="F208" s="97"/>
      <c r="G208" s="123"/>
      <c r="H208" s="96" t="s">
        <v>628</v>
      </c>
      <c r="I208" s="97"/>
      <c r="J208" s="124"/>
      <c r="K208" s="99"/>
      <c r="L208" s="192"/>
      <c r="M208" s="504"/>
      <c r="N208" s="477"/>
      <c r="O208" s="99"/>
      <c r="P208" s="192"/>
      <c r="Q208" s="99"/>
      <c r="R208" s="118"/>
      <c r="S208" s="118"/>
      <c r="T208" s="118"/>
      <c r="U208" s="99"/>
      <c r="V208" s="99"/>
      <c r="W208" s="99"/>
      <c r="X208" s="99"/>
      <c r="Y208" s="99"/>
      <c r="Z208" s="226"/>
      <c r="AA208" s="226"/>
      <c r="AB208" s="237"/>
      <c r="AC208" s="237"/>
      <c r="AD208" s="237"/>
      <c r="AE208" s="237"/>
      <c r="AF208" s="176"/>
      <c r="AG208" s="152">
        <v>10401</v>
      </c>
      <c r="AH208" s="357"/>
      <c r="AI208" s="97"/>
      <c r="AJ208" s="391"/>
      <c r="AK208" s="56"/>
      <c r="AL208" s="56"/>
      <c r="AM208" s="56"/>
    </row>
    <row r="209" spans="1:39" s="223" customFormat="1" ht="45" hidden="1" customHeight="1">
      <c r="A209" s="189" t="s">
        <v>629</v>
      </c>
      <c r="B209" s="99"/>
      <c r="C209" s="333" t="s">
        <v>26</v>
      </c>
      <c r="D209" s="147"/>
      <c r="E209" s="99"/>
      <c r="F209" s="97"/>
      <c r="G209" s="123"/>
      <c r="H209" s="96" t="s">
        <v>630</v>
      </c>
      <c r="I209" s="97"/>
      <c r="J209" s="124"/>
      <c r="K209" s="99"/>
      <c r="L209" s="192"/>
      <c r="M209" s="504"/>
      <c r="N209" s="477"/>
      <c r="O209" s="99"/>
      <c r="P209" s="192"/>
      <c r="Q209" s="99"/>
      <c r="R209" s="118"/>
      <c r="S209" s="118"/>
      <c r="T209" s="118"/>
      <c r="U209" s="99"/>
      <c r="V209" s="99"/>
      <c r="W209" s="99"/>
      <c r="X209" s="99"/>
      <c r="Y209" s="99"/>
      <c r="Z209" s="226"/>
      <c r="AA209" s="226"/>
      <c r="AB209" s="237"/>
      <c r="AC209" s="237"/>
      <c r="AD209" s="237"/>
      <c r="AE209" s="237"/>
      <c r="AF209" s="176"/>
      <c r="AG209" s="152">
        <v>609140</v>
      </c>
      <c r="AH209" s="357"/>
      <c r="AI209" s="97"/>
      <c r="AJ209" s="391"/>
      <c r="AK209" s="56"/>
      <c r="AL209" s="56"/>
      <c r="AM209" s="56"/>
    </row>
    <row r="210" spans="1:39" s="223" customFormat="1" ht="45" hidden="1" customHeight="1">
      <c r="A210" s="189" t="s">
        <v>631</v>
      </c>
      <c r="B210" s="99"/>
      <c r="C210" s="333" t="s">
        <v>26</v>
      </c>
      <c r="D210" s="147"/>
      <c r="E210" s="99"/>
      <c r="F210" s="97"/>
      <c r="G210" s="123"/>
      <c r="H210" s="96" t="s">
        <v>632</v>
      </c>
      <c r="I210" s="97"/>
      <c r="J210" s="124"/>
      <c r="K210" s="99"/>
      <c r="L210" s="192"/>
      <c r="M210" s="504"/>
      <c r="N210" s="477"/>
      <c r="O210" s="99"/>
      <c r="P210" s="192"/>
      <c r="Q210" s="99"/>
      <c r="R210" s="118"/>
      <c r="S210" s="118"/>
      <c r="T210" s="118"/>
      <c r="U210" s="99"/>
      <c r="V210" s="99"/>
      <c r="W210" s="99"/>
      <c r="X210" s="99"/>
      <c r="Y210" s="99"/>
      <c r="Z210" s="226"/>
      <c r="AA210" s="226"/>
      <c r="AB210" s="237"/>
      <c r="AC210" s="237"/>
      <c r="AD210" s="237"/>
      <c r="AE210" s="237"/>
      <c r="AF210" s="176"/>
      <c r="AG210" s="152">
        <v>419859</v>
      </c>
      <c r="AH210" s="357"/>
      <c r="AI210" s="97"/>
      <c r="AJ210" s="391"/>
      <c r="AK210" s="56"/>
      <c r="AL210" s="56"/>
      <c r="AM210" s="56"/>
    </row>
    <row r="211" spans="1:39" s="223" customFormat="1" ht="45" hidden="1" customHeight="1">
      <c r="A211" s="189" t="s">
        <v>633</v>
      </c>
      <c r="B211" s="99"/>
      <c r="C211" s="333" t="s">
        <v>26</v>
      </c>
      <c r="D211" s="147"/>
      <c r="E211" s="99"/>
      <c r="F211" s="97"/>
      <c r="G211" s="123"/>
      <c r="H211" s="96" t="s">
        <v>634</v>
      </c>
      <c r="I211" s="97"/>
      <c r="J211" s="124"/>
      <c r="K211" s="99"/>
      <c r="L211" s="192"/>
      <c r="M211" s="504"/>
      <c r="N211" s="477"/>
      <c r="O211" s="99"/>
      <c r="P211" s="192"/>
      <c r="Q211" s="99"/>
      <c r="R211" s="118"/>
      <c r="S211" s="118"/>
      <c r="T211" s="118"/>
      <c r="U211" s="99"/>
      <c r="V211" s="99"/>
      <c r="W211" s="99"/>
      <c r="X211" s="99"/>
      <c r="Y211" s="99"/>
      <c r="Z211" s="226"/>
      <c r="AA211" s="226"/>
      <c r="AB211" s="237"/>
      <c r="AC211" s="237"/>
      <c r="AD211" s="237"/>
      <c r="AE211" s="237"/>
      <c r="AF211" s="176"/>
      <c r="AG211" s="152">
        <v>486374</v>
      </c>
      <c r="AH211" s="357"/>
      <c r="AI211" s="97"/>
      <c r="AJ211" s="391"/>
      <c r="AK211" s="56"/>
      <c r="AL211" s="56"/>
      <c r="AM211" s="56"/>
    </row>
    <row r="212" spans="1:39" s="223" customFormat="1" ht="45" hidden="1" customHeight="1">
      <c r="A212" s="189" t="s">
        <v>635</v>
      </c>
      <c r="B212" s="99"/>
      <c r="C212" s="333" t="s">
        <v>26</v>
      </c>
      <c r="D212" s="147"/>
      <c r="E212" s="99"/>
      <c r="F212" s="97"/>
      <c r="G212" s="123"/>
      <c r="H212" s="96" t="s">
        <v>636</v>
      </c>
      <c r="I212" s="97"/>
      <c r="J212" s="124"/>
      <c r="K212" s="99"/>
      <c r="L212" s="192"/>
      <c r="M212" s="504"/>
      <c r="N212" s="477"/>
      <c r="O212" s="99"/>
      <c r="P212" s="192"/>
      <c r="Q212" s="99"/>
      <c r="R212" s="118"/>
      <c r="S212" s="118"/>
      <c r="T212" s="118"/>
      <c r="U212" s="99"/>
      <c r="V212" s="99"/>
      <c r="W212" s="99"/>
      <c r="X212" s="99"/>
      <c r="Y212" s="99"/>
      <c r="Z212" s="226"/>
      <c r="AA212" s="226"/>
      <c r="AB212" s="237"/>
      <c r="AC212" s="237"/>
      <c r="AD212" s="237"/>
      <c r="AE212" s="237"/>
      <c r="AF212" s="176"/>
      <c r="AG212" s="152">
        <v>233847</v>
      </c>
      <c r="AH212" s="357"/>
      <c r="AI212" s="97"/>
      <c r="AJ212" s="391"/>
      <c r="AK212" s="56"/>
      <c r="AL212" s="56"/>
      <c r="AM212" s="56"/>
    </row>
    <row r="213" spans="1:39" s="223" customFormat="1" ht="45" hidden="1" customHeight="1">
      <c r="A213" s="189" t="s">
        <v>637</v>
      </c>
      <c r="B213" s="99"/>
      <c r="C213" s="333" t="s">
        <v>26</v>
      </c>
      <c r="D213" s="147"/>
      <c r="E213" s="99"/>
      <c r="F213" s="97"/>
      <c r="G213" s="123"/>
      <c r="H213" s="96" t="s">
        <v>638</v>
      </c>
      <c r="I213" s="97"/>
      <c r="J213" s="124"/>
      <c r="K213" s="99"/>
      <c r="L213" s="192"/>
      <c r="M213" s="504"/>
      <c r="N213" s="477"/>
      <c r="O213" s="99"/>
      <c r="P213" s="192"/>
      <c r="Q213" s="99"/>
      <c r="R213" s="118"/>
      <c r="S213" s="118"/>
      <c r="T213" s="118"/>
      <c r="U213" s="99"/>
      <c r="V213" s="99"/>
      <c r="W213" s="99"/>
      <c r="X213" s="99"/>
      <c r="Y213" s="99"/>
      <c r="Z213" s="226"/>
      <c r="AA213" s="226"/>
      <c r="AB213" s="237"/>
      <c r="AC213" s="237"/>
      <c r="AD213" s="237"/>
      <c r="AE213" s="237"/>
      <c r="AF213" s="176"/>
      <c r="AG213" s="152">
        <v>479661</v>
      </c>
      <c r="AH213" s="357"/>
      <c r="AI213" s="97"/>
      <c r="AJ213" s="391"/>
      <c r="AK213" s="56"/>
      <c r="AL213" s="56"/>
      <c r="AM213" s="56"/>
    </row>
    <row r="214" spans="1:39" s="223" customFormat="1" ht="45" hidden="1" customHeight="1">
      <c r="A214" s="189" t="s">
        <v>639</v>
      </c>
      <c r="B214" s="99"/>
      <c r="C214" s="333" t="s">
        <v>26</v>
      </c>
      <c r="D214" s="147"/>
      <c r="E214" s="99"/>
      <c r="F214" s="97"/>
      <c r="G214" s="123"/>
      <c r="H214" s="96" t="s">
        <v>640</v>
      </c>
      <c r="I214" s="97"/>
      <c r="J214" s="124"/>
      <c r="K214" s="99"/>
      <c r="L214" s="192"/>
      <c r="M214" s="504"/>
      <c r="N214" s="477"/>
      <c r="O214" s="99"/>
      <c r="P214" s="192"/>
      <c r="Q214" s="99"/>
      <c r="R214" s="118"/>
      <c r="S214" s="118"/>
      <c r="T214" s="118"/>
      <c r="U214" s="99"/>
      <c r="V214" s="99"/>
      <c r="W214" s="99"/>
      <c r="X214" s="99"/>
      <c r="Y214" s="99"/>
      <c r="Z214" s="226"/>
      <c r="AA214" s="226"/>
      <c r="AB214" s="237"/>
      <c r="AC214" s="237"/>
      <c r="AD214" s="237"/>
      <c r="AE214" s="237"/>
      <c r="AF214" s="176"/>
      <c r="AG214" s="152">
        <v>437698</v>
      </c>
      <c r="AH214" s="357"/>
      <c r="AI214" s="97"/>
      <c r="AJ214" s="391"/>
      <c r="AK214" s="56"/>
      <c r="AL214" s="56"/>
      <c r="AM214" s="56"/>
    </row>
    <row r="215" spans="1:39" s="223" customFormat="1" ht="45" hidden="1" customHeight="1">
      <c r="A215" s="189" t="s">
        <v>641</v>
      </c>
      <c r="B215" s="99"/>
      <c r="C215" s="333" t="s">
        <v>26</v>
      </c>
      <c r="D215" s="147"/>
      <c r="E215" s="99"/>
      <c r="F215" s="97"/>
      <c r="G215" s="123"/>
      <c r="H215" s="96" t="s">
        <v>642</v>
      </c>
      <c r="I215" s="97"/>
      <c r="J215" s="124"/>
      <c r="K215" s="99"/>
      <c r="L215" s="192"/>
      <c r="M215" s="504"/>
      <c r="N215" s="477"/>
      <c r="O215" s="99"/>
      <c r="P215" s="192"/>
      <c r="Q215" s="99"/>
      <c r="R215" s="118"/>
      <c r="S215" s="118"/>
      <c r="T215" s="118"/>
      <c r="U215" s="99"/>
      <c r="V215" s="99"/>
      <c r="W215" s="99"/>
      <c r="X215" s="99"/>
      <c r="Y215" s="99"/>
      <c r="Z215" s="226"/>
      <c r="AA215" s="226"/>
      <c r="AB215" s="237"/>
      <c r="AC215" s="237"/>
      <c r="AD215" s="237"/>
      <c r="AE215" s="237"/>
      <c r="AF215" s="176"/>
      <c r="AG215" s="152">
        <v>476730</v>
      </c>
      <c r="AH215" s="357"/>
      <c r="AI215" s="97"/>
      <c r="AJ215" s="391"/>
      <c r="AK215" s="56"/>
      <c r="AL215" s="56"/>
      <c r="AM215" s="56"/>
    </row>
    <row r="216" spans="1:39" s="223" customFormat="1" ht="45" hidden="1" customHeight="1">
      <c r="A216" s="189" t="s">
        <v>643</v>
      </c>
      <c r="B216" s="99"/>
      <c r="C216" s="333" t="s">
        <v>26</v>
      </c>
      <c r="D216" s="147"/>
      <c r="E216" s="99"/>
      <c r="F216" s="97"/>
      <c r="G216" s="123"/>
      <c r="H216" s="96" t="s">
        <v>644</v>
      </c>
      <c r="I216" s="97"/>
      <c r="J216" s="124"/>
      <c r="K216" s="99"/>
      <c r="L216" s="192"/>
      <c r="M216" s="504"/>
      <c r="N216" s="477"/>
      <c r="O216" s="99"/>
      <c r="P216" s="192"/>
      <c r="Q216" s="99"/>
      <c r="R216" s="118"/>
      <c r="S216" s="118"/>
      <c r="T216" s="118"/>
      <c r="U216" s="99"/>
      <c r="V216" s="99"/>
      <c r="W216" s="99"/>
      <c r="X216" s="99"/>
      <c r="Y216" s="99"/>
      <c r="Z216" s="226"/>
      <c r="AA216" s="226"/>
      <c r="AB216" s="237"/>
      <c r="AC216" s="237"/>
      <c r="AD216" s="237"/>
      <c r="AE216" s="237"/>
      <c r="AF216" s="176"/>
      <c r="AG216" s="152">
        <v>477123</v>
      </c>
      <c r="AH216" s="357"/>
      <c r="AI216" s="97"/>
      <c r="AJ216" s="391"/>
      <c r="AK216" s="56"/>
      <c r="AL216" s="56"/>
      <c r="AM216" s="56"/>
    </row>
    <row r="217" spans="1:39" s="223" customFormat="1" ht="225" hidden="1" customHeight="1">
      <c r="A217" s="189">
        <v>7</v>
      </c>
      <c r="B217" s="99"/>
      <c r="C217" s="333" t="s">
        <v>26</v>
      </c>
      <c r="D217" s="147"/>
      <c r="E217" s="99"/>
      <c r="F217" s="97"/>
      <c r="G217" s="123" t="s">
        <v>645</v>
      </c>
      <c r="H217" s="96" t="s">
        <v>646</v>
      </c>
      <c r="I217" s="97" t="s">
        <v>1317</v>
      </c>
      <c r="J217" s="99">
        <v>1</v>
      </c>
      <c r="K217" s="99" t="s">
        <v>185</v>
      </c>
      <c r="L217" s="453">
        <f>80290+23000+20000+20000+20000</f>
        <v>163290</v>
      </c>
      <c r="M217" s="503"/>
      <c r="N217" s="476">
        <v>80290</v>
      </c>
      <c r="O217" s="99" t="s">
        <v>5</v>
      </c>
      <c r="P217" s="194" t="s">
        <v>151</v>
      </c>
      <c r="Q217" s="99" t="s">
        <v>18</v>
      </c>
      <c r="R217" s="118">
        <v>46053</v>
      </c>
      <c r="S217" s="118">
        <v>46081</v>
      </c>
      <c r="T217" s="118">
        <v>46234</v>
      </c>
      <c r="U217" s="99"/>
      <c r="V217" s="99"/>
      <c r="W217" s="99"/>
      <c r="X217" s="129" t="s">
        <v>1302</v>
      </c>
      <c r="Y217" s="99" t="s">
        <v>1314</v>
      </c>
      <c r="Z217" s="227" t="s">
        <v>1076</v>
      </c>
      <c r="AA217" s="227" t="s">
        <v>1076</v>
      </c>
      <c r="AB217" s="241">
        <v>45839</v>
      </c>
      <c r="AC217" s="241">
        <v>46204</v>
      </c>
      <c r="AD217" s="241">
        <v>46205</v>
      </c>
      <c r="AE217" s="241">
        <v>46570</v>
      </c>
      <c r="AF217" s="176"/>
      <c r="AG217" s="152" t="s">
        <v>1076</v>
      </c>
      <c r="AH217" s="357" t="s">
        <v>1205</v>
      </c>
      <c r="AI217" s="97"/>
      <c r="AJ217" s="391"/>
      <c r="AK217" s="56"/>
      <c r="AL217" s="56" t="s">
        <v>835</v>
      </c>
      <c r="AM217" s="56"/>
    </row>
    <row r="218" spans="1:39" s="223" customFormat="1" ht="45" hidden="1" customHeight="1">
      <c r="A218" s="189" t="s">
        <v>647</v>
      </c>
      <c r="B218" s="99"/>
      <c r="C218" s="333" t="s">
        <v>26</v>
      </c>
      <c r="D218" s="147"/>
      <c r="E218" s="99"/>
      <c r="F218" s="97"/>
      <c r="G218" s="98"/>
      <c r="H218" s="96" t="s">
        <v>648</v>
      </c>
      <c r="I218" s="97"/>
      <c r="J218" s="99"/>
      <c r="K218" s="99"/>
      <c r="L218" s="453"/>
      <c r="M218" s="503"/>
      <c r="N218" s="476"/>
      <c r="O218" s="99"/>
      <c r="P218" s="194"/>
      <c r="Q218" s="99"/>
      <c r="R218" s="118"/>
      <c r="S218" s="118"/>
      <c r="T218" s="118"/>
      <c r="U218" s="99"/>
      <c r="V218" s="99"/>
      <c r="W218" s="99" t="s">
        <v>957</v>
      </c>
      <c r="X218" s="99"/>
      <c r="Y218" s="99"/>
      <c r="Z218" s="226"/>
      <c r="AA218" s="226"/>
      <c r="AB218" s="237"/>
      <c r="AC218" s="237"/>
      <c r="AD218" s="237"/>
      <c r="AE218" s="237"/>
      <c r="AF218" s="176"/>
      <c r="AG218" s="152">
        <v>276406</v>
      </c>
      <c r="AH218" s="378"/>
      <c r="AI218" s="414"/>
      <c r="AJ218" s="396"/>
      <c r="AK218" s="111"/>
      <c r="AL218" s="111"/>
      <c r="AM218" s="111"/>
    </row>
    <row r="219" spans="1:39" s="223" customFormat="1" ht="45" hidden="1" customHeight="1">
      <c r="A219" s="189" t="s">
        <v>649</v>
      </c>
      <c r="B219" s="99"/>
      <c r="C219" s="333" t="s">
        <v>26</v>
      </c>
      <c r="D219" s="147"/>
      <c r="E219" s="99"/>
      <c r="F219" s="97"/>
      <c r="G219" s="98"/>
      <c r="H219" s="96" t="s">
        <v>650</v>
      </c>
      <c r="I219" s="97"/>
      <c r="J219" s="99"/>
      <c r="K219" s="99"/>
      <c r="L219" s="453"/>
      <c r="M219" s="503"/>
      <c r="N219" s="476"/>
      <c r="O219" s="99"/>
      <c r="P219" s="194"/>
      <c r="Q219" s="99"/>
      <c r="R219" s="118"/>
      <c r="S219" s="118"/>
      <c r="T219" s="118"/>
      <c r="U219" s="99"/>
      <c r="V219" s="99"/>
      <c r="W219" s="99"/>
      <c r="X219" s="99"/>
      <c r="Y219" s="99"/>
      <c r="Z219" s="226"/>
      <c r="AA219" s="226"/>
      <c r="AB219" s="237"/>
      <c r="AC219" s="237"/>
      <c r="AD219" s="237"/>
      <c r="AE219" s="237"/>
      <c r="AF219" s="176"/>
      <c r="AG219" s="152">
        <v>418196</v>
      </c>
      <c r="AH219" s="357"/>
      <c r="AI219" s="97"/>
      <c r="AJ219" s="391"/>
      <c r="AK219" s="56"/>
      <c r="AL219" s="56"/>
      <c r="AM219" s="56"/>
    </row>
    <row r="220" spans="1:39" s="223" customFormat="1" ht="45" hidden="1" customHeight="1">
      <c r="A220" s="189" t="s">
        <v>651</v>
      </c>
      <c r="B220" s="99"/>
      <c r="C220" s="333" t="s">
        <v>26</v>
      </c>
      <c r="D220" s="147"/>
      <c r="E220" s="99"/>
      <c r="F220" s="97"/>
      <c r="G220" s="98"/>
      <c r="H220" s="96" t="s">
        <v>652</v>
      </c>
      <c r="I220" s="97"/>
      <c r="J220" s="99"/>
      <c r="K220" s="99"/>
      <c r="L220" s="453"/>
      <c r="M220" s="503"/>
      <c r="N220" s="476"/>
      <c r="O220" s="99"/>
      <c r="P220" s="194"/>
      <c r="Q220" s="99"/>
      <c r="R220" s="118"/>
      <c r="S220" s="118"/>
      <c r="T220" s="118"/>
      <c r="U220" s="99"/>
      <c r="V220" s="99"/>
      <c r="W220" s="99"/>
      <c r="X220" s="99"/>
      <c r="Y220" s="99"/>
      <c r="Z220" s="226"/>
      <c r="AA220" s="226"/>
      <c r="AB220" s="237"/>
      <c r="AC220" s="237"/>
      <c r="AD220" s="237"/>
      <c r="AE220" s="237"/>
      <c r="AF220" s="176"/>
      <c r="AG220" s="152">
        <v>610407</v>
      </c>
      <c r="AH220" s="378"/>
      <c r="AI220" s="414"/>
      <c r="AJ220" s="396"/>
      <c r="AK220" s="111"/>
      <c r="AL220" s="111"/>
      <c r="AM220" s="111"/>
    </row>
    <row r="221" spans="1:39" s="223" customFormat="1" ht="45" hidden="1" customHeight="1">
      <c r="A221" s="189" t="s">
        <v>653</v>
      </c>
      <c r="B221" s="99"/>
      <c r="C221" s="333" t="s">
        <v>26</v>
      </c>
      <c r="D221" s="147"/>
      <c r="E221" s="99"/>
      <c r="F221" s="97"/>
      <c r="G221" s="98"/>
      <c r="H221" s="96" t="s">
        <v>654</v>
      </c>
      <c r="I221" s="97"/>
      <c r="J221" s="99"/>
      <c r="K221" s="99"/>
      <c r="L221" s="453"/>
      <c r="M221" s="503"/>
      <c r="N221" s="476"/>
      <c r="O221" s="99"/>
      <c r="P221" s="194"/>
      <c r="Q221" s="99"/>
      <c r="R221" s="118"/>
      <c r="S221" s="118"/>
      <c r="T221" s="118"/>
      <c r="U221" s="99"/>
      <c r="V221" s="99"/>
      <c r="W221" s="99"/>
      <c r="X221" s="99"/>
      <c r="Y221" s="99"/>
      <c r="Z221" s="226"/>
      <c r="AA221" s="226"/>
      <c r="AB221" s="237"/>
      <c r="AC221" s="237"/>
      <c r="AD221" s="237"/>
      <c r="AE221" s="237"/>
      <c r="AF221" s="176"/>
      <c r="AG221" s="152">
        <v>405629</v>
      </c>
      <c r="AH221" s="357"/>
      <c r="AI221" s="97"/>
      <c r="AJ221" s="391"/>
      <c r="AK221" s="56"/>
      <c r="AL221" s="56"/>
      <c r="AM221" s="56"/>
    </row>
    <row r="222" spans="1:39" s="223" customFormat="1" ht="45" hidden="1" customHeight="1">
      <c r="A222" s="189" t="s">
        <v>655</v>
      </c>
      <c r="B222" s="99"/>
      <c r="C222" s="333" t="s">
        <v>26</v>
      </c>
      <c r="D222" s="147"/>
      <c r="E222" s="99"/>
      <c r="F222" s="97"/>
      <c r="G222" s="123"/>
      <c r="H222" s="96" t="s">
        <v>656</v>
      </c>
      <c r="I222" s="97"/>
      <c r="J222" s="99"/>
      <c r="K222" s="99"/>
      <c r="L222" s="453"/>
      <c r="M222" s="503"/>
      <c r="N222" s="476"/>
      <c r="O222" s="99"/>
      <c r="P222" s="194"/>
      <c r="Q222" s="99"/>
      <c r="R222" s="118"/>
      <c r="S222" s="118"/>
      <c r="T222" s="118"/>
      <c r="U222" s="99"/>
      <c r="V222" s="99"/>
      <c r="W222" s="99"/>
      <c r="X222" s="99"/>
      <c r="Y222" s="99"/>
      <c r="Z222" s="226"/>
      <c r="AA222" s="226"/>
      <c r="AB222" s="237"/>
      <c r="AC222" s="237"/>
      <c r="AD222" s="237"/>
      <c r="AE222" s="237"/>
      <c r="AF222" s="176"/>
      <c r="AG222" s="152">
        <v>447870</v>
      </c>
      <c r="AH222" s="357"/>
      <c r="AI222" s="97"/>
      <c r="AJ222" s="391"/>
      <c r="AK222" s="56"/>
      <c r="AL222" s="56"/>
      <c r="AM222" s="56"/>
    </row>
    <row r="223" spans="1:39" s="223" customFormat="1" ht="60" hidden="1" customHeight="1">
      <c r="A223" s="189" t="s">
        <v>657</v>
      </c>
      <c r="B223" s="99"/>
      <c r="C223" s="333" t="s">
        <v>26</v>
      </c>
      <c r="D223" s="147"/>
      <c r="E223" s="99"/>
      <c r="F223" s="97"/>
      <c r="G223" s="98"/>
      <c r="H223" s="96" t="s">
        <v>658</v>
      </c>
      <c r="I223" s="97"/>
      <c r="J223" s="99"/>
      <c r="K223" s="99"/>
      <c r="L223" s="453"/>
      <c r="M223" s="503"/>
      <c r="N223" s="476"/>
      <c r="O223" s="99"/>
      <c r="P223" s="194"/>
      <c r="Q223" s="99"/>
      <c r="R223" s="118"/>
      <c r="S223" s="118"/>
      <c r="T223" s="118"/>
      <c r="U223" s="99"/>
      <c r="V223" s="99"/>
      <c r="W223" s="99"/>
      <c r="X223" s="99"/>
      <c r="Y223" s="99"/>
      <c r="Z223" s="226"/>
      <c r="AA223" s="226"/>
      <c r="AB223" s="237"/>
      <c r="AC223" s="237"/>
      <c r="AD223" s="237"/>
      <c r="AE223" s="237"/>
      <c r="AF223" s="176"/>
      <c r="AG223" s="152">
        <v>610532</v>
      </c>
      <c r="AH223" s="357"/>
      <c r="AI223" s="97"/>
      <c r="AJ223" s="391"/>
      <c r="AK223" s="56"/>
      <c r="AL223" s="56"/>
      <c r="AM223" s="56"/>
    </row>
    <row r="224" spans="1:39" s="223" customFormat="1" ht="60" hidden="1" customHeight="1">
      <c r="A224" s="189" t="s">
        <v>659</v>
      </c>
      <c r="B224" s="99"/>
      <c r="C224" s="333" t="s">
        <v>26</v>
      </c>
      <c r="D224" s="147"/>
      <c r="E224" s="99"/>
      <c r="F224" s="97"/>
      <c r="G224" s="98"/>
      <c r="H224" s="96" t="s">
        <v>660</v>
      </c>
      <c r="I224" s="97"/>
      <c r="J224" s="99"/>
      <c r="K224" s="99"/>
      <c r="L224" s="453"/>
      <c r="M224" s="503"/>
      <c r="N224" s="476"/>
      <c r="O224" s="99"/>
      <c r="P224" s="194"/>
      <c r="Q224" s="99"/>
      <c r="R224" s="118"/>
      <c r="S224" s="118"/>
      <c r="T224" s="118"/>
      <c r="U224" s="99"/>
      <c r="V224" s="99"/>
      <c r="W224" s="99"/>
      <c r="X224" s="99"/>
      <c r="Y224" s="99"/>
      <c r="Z224" s="226"/>
      <c r="AA224" s="226"/>
      <c r="AB224" s="237"/>
      <c r="AC224" s="237"/>
      <c r="AD224" s="237"/>
      <c r="AE224" s="237"/>
      <c r="AF224" s="176"/>
      <c r="AG224" s="152">
        <v>460549</v>
      </c>
      <c r="AH224" s="357"/>
      <c r="AI224" s="97"/>
      <c r="AJ224" s="391"/>
      <c r="AK224" s="56"/>
      <c r="AL224" s="56"/>
      <c r="AM224" s="56"/>
    </row>
    <row r="225" spans="1:39" s="223" customFormat="1" ht="45" hidden="1" customHeight="1">
      <c r="A225" s="189" t="s">
        <v>661</v>
      </c>
      <c r="B225" s="99"/>
      <c r="C225" s="333" t="s">
        <v>26</v>
      </c>
      <c r="D225" s="147"/>
      <c r="E225" s="99"/>
      <c r="F225" s="97"/>
      <c r="G225" s="98"/>
      <c r="H225" s="96" t="s">
        <v>662</v>
      </c>
      <c r="I225" s="97"/>
      <c r="J225" s="99"/>
      <c r="K225" s="99"/>
      <c r="L225" s="453"/>
      <c r="M225" s="503"/>
      <c r="N225" s="476"/>
      <c r="O225" s="99"/>
      <c r="P225" s="194"/>
      <c r="Q225" s="99"/>
      <c r="R225" s="118"/>
      <c r="S225" s="118"/>
      <c r="T225" s="118"/>
      <c r="U225" s="99"/>
      <c r="V225" s="99"/>
      <c r="W225" s="99"/>
      <c r="X225" s="99"/>
      <c r="Y225" s="99"/>
      <c r="Z225" s="226"/>
      <c r="AA225" s="226"/>
      <c r="AB225" s="237"/>
      <c r="AC225" s="237"/>
      <c r="AD225" s="237"/>
      <c r="AE225" s="237"/>
      <c r="AF225" s="176"/>
      <c r="AG225" s="152">
        <v>312640</v>
      </c>
      <c r="AH225" s="357"/>
      <c r="AI225" s="97"/>
      <c r="AJ225" s="391"/>
      <c r="AK225" s="56"/>
      <c r="AL225" s="56"/>
      <c r="AM225" s="56"/>
    </row>
    <row r="226" spans="1:39" s="223" customFormat="1" ht="60" hidden="1" customHeight="1">
      <c r="A226" s="189" t="s">
        <v>663</v>
      </c>
      <c r="B226" s="99"/>
      <c r="C226" s="333" t="s">
        <v>26</v>
      </c>
      <c r="D226" s="147"/>
      <c r="E226" s="99"/>
      <c r="F226" s="97"/>
      <c r="G226" s="98"/>
      <c r="H226" s="96" t="s">
        <v>664</v>
      </c>
      <c r="I226" s="97"/>
      <c r="J226" s="99"/>
      <c r="K226" s="99"/>
      <c r="L226" s="453"/>
      <c r="M226" s="503"/>
      <c r="N226" s="476"/>
      <c r="O226" s="99"/>
      <c r="P226" s="194"/>
      <c r="Q226" s="99"/>
      <c r="R226" s="118"/>
      <c r="S226" s="118"/>
      <c r="T226" s="118"/>
      <c r="U226" s="99"/>
      <c r="V226" s="99"/>
      <c r="W226" s="99"/>
      <c r="X226" s="99"/>
      <c r="Y226" s="99"/>
      <c r="Z226" s="226"/>
      <c r="AA226" s="226"/>
      <c r="AB226" s="237"/>
      <c r="AC226" s="237"/>
      <c r="AD226" s="237"/>
      <c r="AE226" s="237"/>
      <c r="AF226" s="176"/>
      <c r="AG226" s="152">
        <v>440293</v>
      </c>
      <c r="AH226" s="357"/>
      <c r="AI226" s="97"/>
      <c r="AJ226" s="391"/>
      <c r="AK226" s="56"/>
      <c r="AL226" s="56"/>
      <c r="AM226" s="56"/>
    </row>
    <row r="227" spans="1:39" s="223" customFormat="1" ht="45" hidden="1" customHeight="1">
      <c r="A227" s="189" t="s">
        <v>665</v>
      </c>
      <c r="B227" s="99"/>
      <c r="C227" s="333" t="s">
        <v>26</v>
      </c>
      <c r="D227" s="147"/>
      <c r="E227" s="99"/>
      <c r="F227" s="97"/>
      <c r="G227" s="98"/>
      <c r="H227" s="96" t="s">
        <v>666</v>
      </c>
      <c r="I227" s="97"/>
      <c r="J227" s="99"/>
      <c r="K227" s="99"/>
      <c r="L227" s="453"/>
      <c r="M227" s="503"/>
      <c r="N227" s="476"/>
      <c r="O227" s="99"/>
      <c r="P227" s="194"/>
      <c r="Q227" s="99"/>
      <c r="R227" s="118"/>
      <c r="S227" s="118"/>
      <c r="T227" s="118"/>
      <c r="U227" s="99"/>
      <c r="V227" s="99"/>
      <c r="W227" s="99"/>
      <c r="X227" s="99"/>
      <c r="Y227" s="99"/>
      <c r="Z227" s="226"/>
      <c r="AA227" s="226"/>
      <c r="AB227" s="237"/>
      <c r="AC227" s="237"/>
      <c r="AD227" s="237"/>
      <c r="AE227" s="237"/>
      <c r="AF227" s="176"/>
      <c r="AG227" s="152">
        <v>344258</v>
      </c>
      <c r="AH227" s="357"/>
      <c r="AI227" s="97"/>
      <c r="AJ227" s="391"/>
      <c r="AK227" s="56"/>
      <c r="AL227" s="56"/>
      <c r="AM227" s="56"/>
    </row>
    <row r="228" spans="1:39" s="223" customFormat="1" ht="45" hidden="1" customHeight="1">
      <c r="A228" s="189" t="s">
        <v>667</v>
      </c>
      <c r="B228" s="99"/>
      <c r="C228" s="333" t="s">
        <v>26</v>
      </c>
      <c r="D228" s="147"/>
      <c r="E228" s="99"/>
      <c r="F228" s="97"/>
      <c r="G228" s="98"/>
      <c r="H228" s="96" t="s">
        <v>668</v>
      </c>
      <c r="I228" s="97"/>
      <c r="J228" s="99"/>
      <c r="K228" s="99"/>
      <c r="L228" s="453"/>
      <c r="M228" s="503"/>
      <c r="N228" s="476"/>
      <c r="O228" s="99"/>
      <c r="P228" s="194"/>
      <c r="Q228" s="99"/>
      <c r="R228" s="118"/>
      <c r="S228" s="118"/>
      <c r="T228" s="118"/>
      <c r="U228" s="99"/>
      <c r="V228" s="99"/>
      <c r="W228" s="99"/>
      <c r="X228" s="99"/>
      <c r="Y228" s="99"/>
      <c r="Z228" s="226"/>
      <c r="AA228" s="226"/>
      <c r="AB228" s="237"/>
      <c r="AC228" s="237"/>
      <c r="AD228" s="237"/>
      <c r="AE228" s="237"/>
      <c r="AF228" s="176"/>
      <c r="AG228" s="152">
        <v>391458</v>
      </c>
      <c r="AH228" s="357"/>
      <c r="AI228" s="97"/>
      <c r="AJ228" s="391"/>
      <c r="AK228" s="56"/>
      <c r="AL228" s="56"/>
      <c r="AM228" s="56"/>
    </row>
    <row r="229" spans="1:39" s="223" customFormat="1" ht="45" hidden="1" customHeight="1">
      <c r="A229" s="189" t="s">
        <v>669</v>
      </c>
      <c r="B229" s="99"/>
      <c r="C229" s="333" t="s">
        <v>26</v>
      </c>
      <c r="D229" s="147"/>
      <c r="E229" s="99"/>
      <c r="F229" s="97"/>
      <c r="G229" s="98"/>
      <c r="H229" s="96" t="s">
        <v>670</v>
      </c>
      <c r="I229" s="97"/>
      <c r="J229" s="99"/>
      <c r="K229" s="99"/>
      <c r="L229" s="453"/>
      <c r="M229" s="503"/>
      <c r="N229" s="476"/>
      <c r="O229" s="99"/>
      <c r="P229" s="194"/>
      <c r="Q229" s="99"/>
      <c r="R229" s="118"/>
      <c r="S229" s="118"/>
      <c r="T229" s="118"/>
      <c r="U229" s="99"/>
      <c r="V229" s="99"/>
      <c r="W229" s="99"/>
      <c r="X229" s="99"/>
      <c r="Y229" s="99"/>
      <c r="Z229" s="226"/>
      <c r="AA229" s="226"/>
      <c r="AB229" s="237"/>
      <c r="AC229" s="237"/>
      <c r="AD229" s="237"/>
      <c r="AE229" s="237"/>
      <c r="AF229" s="176"/>
      <c r="AG229" s="152">
        <v>370048</v>
      </c>
      <c r="AH229" s="357"/>
      <c r="AI229" s="97"/>
      <c r="AJ229" s="391"/>
      <c r="AK229" s="56"/>
      <c r="AL229" s="56"/>
      <c r="AM229" s="56"/>
    </row>
    <row r="230" spans="1:39" s="223" customFormat="1" ht="45" hidden="1" customHeight="1">
      <c r="A230" s="189" t="s">
        <v>671</v>
      </c>
      <c r="B230" s="99"/>
      <c r="C230" s="333" t="s">
        <v>26</v>
      </c>
      <c r="D230" s="147"/>
      <c r="E230" s="99"/>
      <c r="F230" s="97"/>
      <c r="G230" s="98"/>
      <c r="H230" s="96" t="s">
        <v>672</v>
      </c>
      <c r="I230" s="97"/>
      <c r="J230" s="99"/>
      <c r="K230" s="99"/>
      <c r="L230" s="453"/>
      <c r="M230" s="503"/>
      <c r="N230" s="476"/>
      <c r="O230" s="99"/>
      <c r="P230" s="194"/>
      <c r="Q230" s="99"/>
      <c r="R230" s="118"/>
      <c r="S230" s="118"/>
      <c r="T230" s="118"/>
      <c r="U230" s="99"/>
      <c r="V230" s="99"/>
      <c r="W230" s="99"/>
      <c r="X230" s="99"/>
      <c r="Y230" s="99"/>
      <c r="Z230" s="226"/>
      <c r="AA230" s="226"/>
      <c r="AB230" s="237"/>
      <c r="AC230" s="237"/>
      <c r="AD230" s="237"/>
      <c r="AE230" s="237"/>
      <c r="AF230" s="176"/>
      <c r="AG230" s="152">
        <v>466971</v>
      </c>
      <c r="AH230" s="357"/>
      <c r="AI230" s="97"/>
      <c r="AJ230" s="391"/>
      <c r="AK230" s="56"/>
      <c r="AL230" s="56"/>
      <c r="AM230" s="56"/>
    </row>
    <row r="231" spans="1:39" s="223" customFormat="1" ht="45" hidden="1" customHeight="1">
      <c r="A231" s="189" t="s">
        <v>673</v>
      </c>
      <c r="B231" s="99"/>
      <c r="C231" s="333" t="s">
        <v>26</v>
      </c>
      <c r="D231" s="147"/>
      <c r="E231" s="99"/>
      <c r="F231" s="97"/>
      <c r="G231" s="98"/>
      <c r="H231" s="96" t="s">
        <v>674</v>
      </c>
      <c r="I231" s="97"/>
      <c r="J231" s="99"/>
      <c r="K231" s="99"/>
      <c r="L231" s="453"/>
      <c r="M231" s="503"/>
      <c r="N231" s="476"/>
      <c r="O231" s="99"/>
      <c r="P231" s="194"/>
      <c r="Q231" s="99"/>
      <c r="R231" s="118"/>
      <c r="S231" s="118"/>
      <c r="T231" s="118"/>
      <c r="U231" s="99"/>
      <c r="V231" s="99"/>
      <c r="W231" s="99"/>
      <c r="X231" s="99"/>
      <c r="Y231" s="99"/>
      <c r="Z231" s="176"/>
      <c r="AA231" s="226"/>
      <c r="AB231" s="237"/>
      <c r="AC231" s="237"/>
      <c r="AD231" s="237"/>
      <c r="AE231" s="237"/>
      <c r="AF231" s="176"/>
      <c r="AG231" s="152">
        <v>403691</v>
      </c>
      <c r="AH231" s="357"/>
      <c r="AI231" s="97"/>
      <c r="AJ231" s="391"/>
      <c r="AK231" s="56"/>
      <c r="AL231" s="56"/>
      <c r="AM231" s="56"/>
    </row>
    <row r="232" spans="1:39" s="223" customFormat="1" ht="178.9" hidden="1" customHeight="1">
      <c r="A232" s="189">
        <v>8</v>
      </c>
      <c r="B232" s="99"/>
      <c r="C232" s="333" t="s">
        <v>26</v>
      </c>
      <c r="D232" s="147"/>
      <c r="E232" s="99"/>
      <c r="F232" s="97"/>
      <c r="G232" s="98" t="s">
        <v>276</v>
      </c>
      <c r="H232" s="96" t="s">
        <v>948</v>
      </c>
      <c r="I232" s="97" t="s">
        <v>1080</v>
      </c>
      <c r="J232" s="99">
        <v>10</v>
      </c>
      <c r="K232" s="99" t="s">
        <v>178</v>
      </c>
      <c r="L232" s="429">
        <v>15000</v>
      </c>
      <c r="M232" s="489"/>
      <c r="N232" s="472">
        <v>15000</v>
      </c>
      <c r="O232" s="99" t="s">
        <v>5</v>
      </c>
      <c r="P232" s="189" t="s">
        <v>66</v>
      </c>
      <c r="Q232" s="99"/>
      <c r="R232" s="118">
        <v>46053</v>
      </c>
      <c r="S232" s="118">
        <v>46081</v>
      </c>
      <c r="T232" s="118">
        <v>46265</v>
      </c>
      <c r="U232" s="99"/>
      <c r="V232" s="99"/>
      <c r="W232" s="99"/>
      <c r="X232" s="129" t="s">
        <v>1302</v>
      </c>
      <c r="Y232" s="99" t="s">
        <v>1303</v>
      </c>
      <c r="Z232" s="176"/>
      <c r="AA232" s="226"/>
      <c r="AB232" s="237"/>
      <c r="AC232" s="237"/>
      <c r="AD232" s="237"/>
      <c r="AE232" s="237"/>
      <c r="AF232" s="176"/>
      <c r="AG232" s="152">
        <v>478996</v>
      </c>
      <c r="AH232" s="379" t="s">
        <v>761</v>
      </c>
      <c r="AI232" s="156"/>
      <c r="AJ232" s="389" t="s">
        <v>828</v>
      </c>
      <c r="AK232" s="86"/>
      <c r="AL232" s="56" t="s">
        <v>947</v>
      </c>
      <c r="AM232" s="56"/>
    </row>
    <row r="233" spans="1:39" ht="84" hidden="1" customHeight="1">
      <c r="A233" s="326">
        <v>5</v>
      </c>
      <c r="B233" s="99"/>
      <c r="C233" s="334" t="s">
        <v>27</v>
      </c>
      <c r="D233" s="147"/>
      <c r="E233" s="55"/>
      <c r="F233" s="46"/>
      <c r="G233" s="123" t="s">
        <v>179</v>
      </c>
      <c r="H233" s="56" t="s">
        <v>912</v>
      </c>
      <c r="I233" s="46" t="s">
        <v>913</v>
      </c>
      <c r="J233" s="99">
        <v>12</v>
      </c>
      <c r="K233" s="99" t="s">
        <v>182</v>
      </c>
      <c r="L233" s="454">
        <v>61275</v>
      </c>
      <c r="M233" s="505"/>
      <c r="N233" s="476">
        <v>61275</v>
      </c>
      <c r="O233" s="99" t="s">
        <v>11</v>
      </c>
      <c r="P233" s="195" t="s">
        <v>14</v>
      </c>
      <c r="Q233" s="99"/>
      <c r="R233" s="118">
        <v>46022</v>
      </c>
      <c r="S233" s="118">
        <v>45961</v>
      </c>
      <c r="T233" s="118">
        <v>46173</v>
      </c>
      <c r="U233" s="99"/>
      <c r="V233" s="99"/>
      <c r="W233" s="99"/>
      <c r="X233" s="129" t="s">
        <v>1302</v>
      </c>
      <c r="Y233" s="99" t="s">
        <v>1303</v>
      </c>
      <c r="Z233" s="226"/>
      <c r="AA233" s="226" t="s">
        <v>1166</v>
      </c>
      <c r="AB233" s="237">
        <v>44348</v>
      </c>
      <c r="AC233" s="237">
        <v>46173</v>
      </c>
      <c r="AD233" s="237">
        <v>46174</v>
      </c>
      <c r="AE233" s="237">
        <v>47999</v>
      </c>
      <c r="AF233" s="176"/>
      <c r="AG233" s="227">
        <v>4316</v>
      </c>
      <c r="AH233" s="367" t="s">
        <v>910</v>
      </c>
      <c r="AI233" s="46"/>
      <c r="AJ233" s="389"/>
      <c r="AK233" s="86"/>
      <c r="AL233" s="56" t="s">
        <v>836</v>
      </c>
      <c r="AM233" s="56"/>
    </row>
    <row r="234" spans="1:39" ht="67.900000000000006" hidden="1" customHeight="1">
      <c r="A234" s="326">
        <v>6</v>
      </c>
      <c r="B234" s="99"/>
      <c r="C234" s="334" t="s">
        <v>27</v>
      </c>
      <c r="D234" s="147"/>
      <c r="E234" s="55"/>
      <c r="F234" s="46"/>
      <c r="G234" s="123" t="s">
        <v>180</v>
      </c>
      <c r="H234" s="56" t="s">
        <v>914</v>
      </c>
      <c r="I234" s="46" t="s">
        <v>915</v>
      </c>
      <c r="J234" s="99">
        <v>12</v>
      </c>
      <c r="K234" s="99" t="s">
        <v>182</v>
      </c>
      <c r="L234" s="454">
        <v>114557</v>
      </c>
      <c r="M234" s="505"/>
      <c r="N234" s="476">
        <v>114557</v>
      </c>
      <c r="O234" s="99" t="s">
        <v>11</v>
      </c>
      <c r="P234" s="195" t="s">
        <v>7</v>
      </c>
      <c r="Q234" s="99"/>
      <c r="R234" s="118">
        <v>45716</v>
      </c>
      <c r="S234" s="118">
        <v>45808</v>
      </c>
      <c r="T234" s="118">
        <v>46053</v>
      </c>
      <c r="U234" s="99"/>
      <c r="V234" s="99"/>
      <c r="W234" s="99"/>
      <c r="X234" s="129" t="s">
        <v>1302</v>
      </c>
      <c r="Y234" s="99" t="s">
        <v>1303</v>
      </c>
      <c r="Z234" s="226" t="s">
        <v>1167</v>
      </c>
      <c r="AA234" s="226"/>
      <c r="AB234" s="237"/>
      <c r="AC234" s="237"/>
      <c r="AD234" s="237"/>
      <c r="AE234" s="237"/>
      <c r="AF234" s="176"/>
      <c r="AG234" s="227">
        <v>4316</v>
      </c>
      <c r="AH234" s="367" t="s">
        <v>905</v>
      </c>
      <c r="AI234" s="46"/>
      <c r="AJ234" s="389"/>
      <c r="AK234" s="86"/>
      <c r="AL234" s="56" t="s">
        <v>836</v>
      </c>
      <c r="AM234" s="56"/>
    </row>
    <row r="235" spans="1:39" ht="118.9" hidden="1" customHeight="1">
      <c r="A235" s="326">
        <v>7</v>
      </c>
      <c r="B235" s="99"/>
      <c r="C235" s="334" t="s">
        <v>27</v>
      </c>
      <c r="D235" s="147"/>
      <c r="E235" s="55"/>
      <c r="F235" s="46"/>
      <c r="G235" s="123" t="s">
        <v>181</v>
      </c>
      <c r="H235" s="56" t="s">
        <v>974</v>
      </c>
      <c r="I235" s="46" t="s">
        <v>915</v>
      </c>
      <c r="J235" s="99">
        <v>12</v>
      </c>
      <c r="K235" s="99" t="s">
        <v>182</v>
      </c>
      <c r="L235" s="454">
        <v>45736</v>
      </c>
      <c r="M235" s="505"/>
      <c r="N235" s="476">
        <v>45736</v>
      </c>
      <c r="O235" s="99" t="s">
        <v>11</v>
      </c>
      <c r="P235" s="195" t="s">
        <v>14</v>
      </c>
      <c r="Q235" s="99"/>
      <c r="R235" s="118"/>
      <c r="S235" s="118">
        <v>46112</v>
      </c>
      <c r="T235" s="118">
        <v>46265</v>
      </c>
      <c r="U235" s="99"/>
      <c r="V235" s="99"/>
      <c r="W235" s="99"/>
      <c r="X235" s="129" t="s">
        <v>1302</v>
      </c>
      <c r="Y235" s="99" t="s">
        <v>1303</v>
      </c>
      <c r="Z235" s="226"/>
      <c r="AA235" s="226" t="s">
        <v>1168</v>
      </c>
      <c r="AB235" s="237">
        <v>44440</v>
      </c>
      <c r="AC235" s="237">
        <v>46265</v>
      </c>
      <c r="AD235" s="237">
        <v>46266</v>
      </c>
      <c r="AE235" s="237">
        <v>48091</v>
      </c>
      <c r="AF235" s="176"/>
      <c r="AG235" s="227">
        <v>4316</v>
      </c>
      <c r="AH235" s="380"/>
      <c r="AI235" s="415"/>
      <c r="AJ235" s="389"/>
      <c r="AK235" s="86"/>
      <c r="AL235" s="56" t="s">
        <v>836</v>
      </c>
      <c r="AM235" s="111"/>
    </row>
    <row r="236" spans="1:39" ht="94.15" hidden="1" customHeight="1">
      <c r="A236" s="326">
        <v>8</v>
      </c>
      <c r="B236" s="99"/>
      <c r="C236" s="334" t="s">
        <v>27</v>
      </c>
      <c r="D236" s="147"/>
      <c r="E236" s="55"/>
      <c r="F236" s="46"/>
      <c r="G236" s="98" t="s">
        <v>305</v>
      </c>
      <c r="H236" s="44" t="s">
        <v>916</v>
      </c>
      <c r="I236" s="46" t="s">
        <v>913</v>
      </c>
      <c r="J236" s="99">
        <v>12</v>
      </c>
      <c r="K236" s="99" t="s">
        <v>182</v>
      </c>
      <c r="L236" s="440">
        <v>65723</v>
      </c>
      <c r="M236" s="496"/>
      <c r="N236" s="474">
        <v>65723</v>
      </c>
      <c r="O236" s="99" t="s">
        <v>11</v>
      </c>
      <c r="P236" s="190" t="s">
        <v>14</v>
      </c>
      <c r="Q236" s="99"/>
      <c r="R236" s="118">
        <v>46234</v>
      </c>
      <c r="S236" s="118">
        <v>46295</v>
      </c>
      <c r="T236" s="118">
        <v>46387</v>
      </c>
      <c r="U236" s="99"/>
      <c r="V236" s="99"/>
      <c r="W236" s="99"/>
      <c r="X236" s="129" t="s">
        <v>1302</v>
      </c>
      <c r="Y236" s="99" t="s">
        <v>1303</v>
      </c>
      <c r="Z236" s="226"/>
      <c r="AA236" s="226" t="s">
        <v>1169</v>
      </c>
      <c r="AB236" s="237">
        <v>44560</v>
      </c>
      <c r="AC236" s="237">
        <v>46385</v>
      </c>
      <c r="AD236" s="237">
        <v>46386</v>
      </c>
      <c r="AE236" s="237">
        <v>48211</v>
      </c>
      <c r="AF236" s="176"/>
      <c r="AG236" s="227">
        <v>4316</v>
      </c>
      <c r="AH236" s="367"/>
      <c r="AI236" s="46"/>
      <c r="AJ236" s="389"/>
      <c r="AK236" s="86"/>
      <c r="AL236" s="56" t="s">
        <v>836</v>
      </c>
      <c r="AM236" s="56"/>
    </row>
    <row r="237" spans="1:39" ht="78" hidden="1" customHeight="1">
      <c r="A237" s="326">
        <v>10</v>
      </c>
      <c r="B237" s="99"/>
      <c r="C237" s="334" t="s">
        <v>27</v>
      </c>
      <c r="D237" s="147"/>
      <c r="E237" s="55"/>
      <c r="F237" s="46"/>
      <c r="G237" s="98" t="s">
        <v>306</v>
      </c>
      <c r="H237" s="120" t="s">
        <v>1325</v>
      </c>
      <c r="I237" s="46" t="s">
        <v>915</v>
      </c>
      <c r="J237" s="99">
        <v>12</v>
      </c>
      <c r="K237" s="99" t="s">
        <v>182</v>
      </c>
      <c r="L237" s="440">
        <v>64205</v>
      </c>
      <c r="M237" s="496"/>
      <c r="N237" s="474">
        <v>64205</v>
      </c>
      <c r="O237" s="99" t="s">
        <v>11</v>
      </c>
      <c r="P237" s="190" t="s">
        <v>14</v>
      </c>
      <c r="Q237" s="99"/>
      <c r="R237" s="118">
        <v>45900</v>
      </c>
      <c r="S237" s="118">
        <v>45961</v>
      </c>
      <c r="T237" s="118">
        <v>46053</v>
      </c>
      <c r="U237" s="99"/>
      <c r="V237" s="99"/>
      <c r="W237" s="99"/>
      <c r="X237" s="129" t="s">
        <v>1302</v>
      </c>
      <c r="Y237" s="99" t="s">
        <v>1303</v>
      </c>
      <c r="Z237" s="226"/>
      <c r="AA237" s="226" t="s">
        <v>1170</v>
      </c>
      <c r="AB237" s="237">
        <v>42759</v>
      </c>
      <c r="AC237" s="237">
        <v>46045</v>
      </c>
      <c r="AD237" s="237">
        <v>46046</v>
      </c>
      <c r="AE237" s="237">
        <v>47871</v>
      </c>
      <c r="AF237" s="176"/>
      <c r="AG237" s="227">
        <v>4316</v>
      </c>
      <c r="AH237" s="367" t="s">
        <v>911</v>
      </c>
      <c r="AI237" s="46"/>
      <c r="AJ237" s="389"/>
      <c r="AK237" s="86"/>
      <c r="AL237" s="56" t="s">
        <v>836</v>
      </c>
      <c r="AM237" s="56"/>
    </row>
    <row r="238" spans="1:39" ht="122.45" hidden="1" customHeight="1">
      <c r="A238" s="328">
        <v>11</v>
      </c>
      <c r="B238" s="121"/>
      <c r="C238" s="334" t="s">
        <v>27</v>
      </c>
      <c r="D238" s="147"/>
      <c r="E238" s="55"/>
      <c r="F238" s="97"/>
      <c r="G238" s="84" t="s">
        <v>675</v>
      </c>
      <c r="H238" s="120" t="s">
        <v>676</v>
      </c>
      <c r="I238" s="97" t="s">
        <v>917</v>
      </c>
      <c r="J238" s="99">
        <v>12</v>
      </c>
      <c r="K238" s="99" t="s">
        <v>178</v>
      </c>
      <c r="L238" s="440">
        <v>17000</v>
      </c>
      <c r="M238" s="496"/>
      <c r="N238" s="474">
        <v>6780</v>
      </c>
      <c r="O238" s="99" t="s">
        <v>5</v>
      </c>
      <c r="P238" s="190" t="s">
        <v>9</v>
      </c>
      <c r="Q238" s="99" t="s">
        <v>18</v>
      </c>
      <c r="R238" s="118">
        <v>45900</v>
      </c>
      <c r="S238" s="118">
        <v>45961</v>
      </c>
      <c r="T238" s="118">
        <v>46142</v>
      </c>
      <c r="U238" s="99"/>
      <c r="V238" s="99"/>
      <c r="W238" s="99"/>
      <c r="X238" s="129" t="s">
        <v>1302</v>
      </c>
      <c r="Y238" s="99" t="s">
        <v>1303</v>
      </c>
      <c r="Z238" s="226"/>
      <c r="AA238" s="226"/>
      <c r="AB238" s="237"/>
      <c r="AC238" s="237"/>
      <c r="AD238" s="237">
        <v>46132</v>
      </c>
      <c r="AE238" s="237">
        <v>46496</v>
      </c>
      <c r="AF238" s="176"/>
      <c r="AG238" s="227">
        <v>876</v>
      </c>
      <c r="AH238" s="367" t="s">
        <v>906</v>
      </c>
      <c r="AI238" s="46"/>
      <c r="AJ238" s="389" t="s">
        <v>837</v>
      </c>
      <c r="AK238" s="86"/>
      <c r="AL238" s="56" t="s">
        <v>838</v>
      </c>
      <c r="AM238" s="56"/>
    </row>
    <row r="239" spans="1:39" s="223" customFormat="1" ht="111.6" hidden="1" customHeight="1">
      <c r="A239" s="329">
        <v>13</v>
      </c>
      <c r="B239" s="121"/>
      <c r="C239" s="333" t="s">
        <v>27</v>
      </c>
      <c r="D239" s="147"/>
      <c r="E239" s="99"/>
      <c r="F239" s="97"/>
      <c r="G239" s="98" t="s">
        <v>316</v>
      </c>
      <c r="H239" s="96" t="s">
        <v>677</v>
      </c>
      <c r="I239" s="97" t="s">
        <v>919</v>
      </c>
      <c r="J239" s="99">
        <v>1</v>
      </c>
      <c r="K239" s="99" t="s">
        <v>185</v>
      </c>
      <c r="L239" s="440">
        <v>78747</v>
      </c>
      <c r="M239" s="496"/>
      <c r="N239" s="474">
        <v>78747</v>
      </c>
      <c r="O239" s="99" t="s">
        <v>11</v>
      </c>
      <c r="P239" s="190" t="s">
        <v>9</v>
      </c>
      <c r="Q239" s="99"/>
      <c r="R239" s="118">
        <v>45808</v>
      </c>
      <c r="S239" s="118">
        <v>45869</v>
      </c>
      <c r="T239" s="118">
        <v>46053</v>
      </c>
      <c r="U239" s="99"/>
      <c r="V239" s="99"/>
      <c r="W239" s="99"/>
      <c r="X239" s="129" t="s">
        <v>1302</v>
      </c>
      <c r="Y239" s="99" t="s">
        <v>1303</v>
      </c>
      <c r="Z239" s="226" t="s">
        <v>1171</v>
      </c>
      <c r="AA239" s="227"/>
      <c r="AB239" s="241"/>
      <c r="AC239" s="241"/>
      <c r="AD239" s="241">
        <v>46033</v>
      </c>
      <c r="AE239" s="241">
        <v>47859</v>
      </c>
      <c r="AF239" s="176"/>
      <c r="AG239" s="227">
        <v>30126</v>
      </c>
      <c r="AH239" s="357" t="s">
        <v>918</v>
      </c>
      <c r="AI239" s="97"/>
      <c r="AJ239" s="389"/>
      <c r="AK239" s="86"/>
      <c r="AL239" s="56" t="s">
        <v>839</v>
      </c>
      <c r="AM239" s="56"/>
    </row>
    <row r="240" spans="1:39" ht="124.15" hidden="1" customHeight="1">
      <c r="A240" s="328">
        <v>14</v>
      </c>
      <c r="B240" s="121"/>
      <c r="C240" s="334" t="s">
        <v>27</v>
      </c>
      <c r="D240" s="147"/>
      <c r="E240" s="55"/>
      <c r="F240" s="97"/>
      <c r="G240" s="98" t="s">
        <v>307</v>
      </c>
      <c r="H240" s="44" t="s">
        <v>920</v>
      </c>
      <c r="I240" s="97" t="s">
        <v>678</v>
      </c>
      <c r="J240" s="99">
        <v>1</v>
      </c>
      <c r="K240" s="99" t="s">
        <v>679</v>
      </c>
      <c r="L240" s="440">
        <v>11400</v>
      </c>
      <c r="M240" s="496"/>
      <c r="N240" s="474">
        <v>11400</v>
      </c>
      <c r="O240" s="99" t="s">
        <v>5</v>
      </c>
      <c r="P240" s="190" t="s">
        <v>9</v>
      </c>
      <c r="Q240" s="99"/>
      <c r="R240" s="118">
        <v>46081</v>
      </c>
      <c r="S240" s="118">
        <v>46173</v>
      </c>
      <c r="T240" s="118">
        <v>46356</v>
      </c>
      <c r="U240" s="99"/>
      <c r="V240" s="99"/>
      <c r="W240" s="99"/>
      <c r="X240" s="129" t="s">
        <v>1302</v>
      </c>
      <c r="Y240" s="99" t="s">
        <v>1303</v>
      </c>
      <c r="Z240" s="226"/>
      <c r="AA240" s="227"/>
      <c r="AB240" s="241"/>
      <c r="AC240" s="241"/>
      <c r="AD240" s="241" t="s">
        <v>1293</v>
      </c>
      <c r="AE240" s="241" t="s">
        <v>1294</v>
      </c>
      <c r="AF240" s="176"/>
      <c r="AG240" s="227">
        <v>20060</v>
      </c>
      <c r="AH240" s="367"/>
      <c r="AI240" s="46"/>
      <c r="AJ240" s="389" t="s">
        <v>840</v>
      </c>
      <c r="AK240" s="86"/>
      <c r="AL240" s="56" t="s">
        <v>836</v>
      </c>
      <c r="AM240" s="56"/>
    </row>
    <row r="241" spans="1:39" s="223" customFormat="1" ht="87.6" hidden="1" customHeight="1">
      <c r="A241" s="329">
        <v>15</v>
      </c>
      <c r="B241" s="121"/>
      <c r="C241" s="333" t="s">
        <v>27</v>
      </c>
      <c r="D241" s="147"/>
      <c r="E241" s="99"/>
      <c r="F241" s="97"/>
      <c r="G241" s="98" t="s">
        <v>308</v>
      </c>
      <c r="H241" s="96" t="s">
        <v>680</v>
      </c>
      <c r="I241" s="97" t="s">
        <v>681</v>
      </c>
      <c r="J241" s="99">
        <v>12</v>
      </c>
      <c r="K241" s="99" t="s">
        <v>182</v>
      </c>
      <c r="L241" s="440">
        <v>232968</v>
      </c>
      <c r="M241" s="496"/>
      <c r="N241" s="474">
        <v>232968</v>
      </c>
      <c r="O241" s="99" t="s">
        <v>11</v>
      </c>
      <c r="P241" s="190" t="s">
        <v>9</v>
      </c>
      <c r="Q241" s="99"/>
      <c r="R241" s="118"/>
      <c r="S241" s="118">
        <v>46234</v>
      </c>
      <c r="T241" s="118">
        <v>46356</v>
      </c>
      <c r="U241" s="99"/>
      <c r="V241" s="99"/>
      <c r="W241" s="99"/>
      <c r="X241" s="129" t="s">
        <v>1302</v>
      </c>
      <c r="Y241" s="99" t="s">
        <v>1303</v>
      </c>
      <c r="Z241" s="226"/>
      <c r="AA241" s="227"/>
      <c r="AB241" s="241"/>
      <c r="AC241" s="241"/>
      <c r="AD241" s="241">
        <v>46295</v>
      </c>
      <c r="AE241" s="241">
        <v>46721</v>
      </c>
      <c r="AF241" s="176"/>
      <c r="AG241" s="227">
        <v>4871</v>
      </c>
      <c r="AH241" s="357"/>
      <c r="AI241" s="97"/>
      <c r="AJ241" s="389"/>
      <c r="AK241" s="86"/>
      <c r="AL241" s="56" t="s">
        <v>841</v>
      </c>
      <c r="AM241" s="56"/>
    </row>
    <row r="242" spans="1:39" ht="141" hidden="1" customHeight="1">
      <c r="A242" s="328">
        <v>17</v>
      </c>
      <c r="B242" s="121"/>
      <c r="C242" s="334" t="s">
        <v>27</v>
      </c>
      <c r="D242" s="147"/>
      <c r="E242" s="55"/>
      <c r="F242" s="122"/>
      <c r="G242" s="84" t="s">
        <v>684</v>
      </c>
      <c r="H242" s="120" t="s">
        <v>682</v>
      </c>
      <c r="I242" s="122" t="s">
        <v>683</v>
      </c>
      <c r="J242" s="99">
        <v>12</v>
      </c>
      <c r="K242" s="99" t="s">
        <v>182</v>
      </c>
      <c r="L242" s="440">
        <v>325909.34000000003</v>
      </c>
      <c r="M242" s="496"/>
      <c r="N242" s="474">
        <f>374105+76899</f>
        <v>451004</v>
      </c>
      <c r="O242" s="99" t="s">
        <v>11</v>
      </c>
      <c r="P242" s="190" t="s">
        <v>9</v>
      </c>
      <c r="Q242" s="99"/>
      <c r="R242" s="118">
        <v>45930</v>
      </c>
      <c r="S242" s="118">
        <v>46173</v>
      </c>
      <c r="T242" s="118">
        <v>46295</v>
      </c>
      <c r="U242" s="99"/>
      <c r="V242" s="99"/>
      <c r="W242" s="99"/>
      <c r="X242" s="129" t="s">
        <v>1302</v>
      </c>
      <c r="Y242" s="99" t="s">
        <v>1303</v>
      </c>
      <c r="Z242" s="226"/>
      <c r="AA242" s="227"/>
      <c r="AB242" s="241">
        <v>46295</v>
      </c>
      <c r="AC242" s="241">
        <v>46659</v>
      </c>
      <c r="AD242" s="241"/>
      <c r="AE242" s="241"/>
      <c r="AF242" s="176"/>
      <c r="AG242" s="227">
        <v>2658</v>
      </c>
      <c r="AH242" s="367" t="s">
        <v>921</v>
      </c>
      <c r="AI242" s="46"/>
      <c r="AJ242" s="389"/>
      <c r="AK242" s="86"/>
      <c r="AL242" s="56" t="s">
        <v>842</v>
      </c>
      <c r="AM242" s="56"/>
    </row>
    <row r="243" spans="1:39" ht="150" hidden="1" customHeight="1">
      <c r="A243" s="328">
        <v>19</v>
      </c>
      <c r="B243" s="121"/>
      <c r="C243" s="334" t="s">
        <v>27</v>
      </c>
      <c r="D243" s="147"/>
      <c r="E243" s="55"/>
      <c r="F243" s="97"/>
      <c r="G243" s="98" t="s">
        <v>310</v>
      </c>
      <c r="H243" s="56" t="s">
        <v>922</v>
      </c>
      <c r="I243" s="97" t="s">
        <v>311</v>
      </c>
      <c r="J243" s="99">
        <v>1</v>
      </c>
      <c r="K243" s="99" t="s">
        <v>178</v>
      </c>
      <c r="L243" s="440">
        <v>1500000</v>
      </c>
      <c r="M243" s="496"/>
      <c r="N243" s="474">
        <v>1500000</v>
      </c>
      <c r="O243" s="99" t="s">
        <v>11</v>
      </c>
      <c r="P243" s="190" t="s">
        <v>15</v>
      </c>
      <c r="Q243" s="99"/>
      <c r="R243" s="118">
        <v>46081</v>
      </c>
      <c r="S243" s="118">
        <v>46203</v>
      </c>
      <c r="T243" s="118">
        <v>46387</v>
      </c>
      <c r="U243" s="99"/>
      <c r="V243" s="99"/>
      <c r="W243" s="99"/>
      <c r="X243" s="99" t="s">
        <v>309</v>
      </c>
      <c r="Y243" s="99" t="s">
        <v>1318</v>
      </c>
      <c r="Z243" s="226"/>
      <c r="AA243" s="227"/>
      <c r="AB243" s="241"/>
      <c r="AC243" s="241"/>
      <c r="AD243" s="241">
        <v>46387</v>
      </c>
      <c r="AE243" s="241">
        <v>47117</v>
      </c>
      <c r="AF243" s="176"/>
      <c r="AG243" s="227">
        <v>1651</v>
      </c>
      <c r="AH243" s="367"/>
      <c r="AI243" s="46"/>
      <c r="AJ243" s="389" t="s">
        <v>840</v>
      </c>
      <c r="AK243" s="86"/>
      <c r="AL243" s="56" t="e">
        <f>#REF!</f>
        <v>#REF!</v>
      </c>
      <c r="AM243" s="56"/>
    </row>
    <row r="244" spans="1:39" ht="150" hidden="1" customHeight="1">
      <c r="A244" s="328">
        <v>20</v>
      </c>
      <c r="B244" s="121"/>
      <c r="C244" s="334" t="s">
        <v>27</v>
      </c>
      <c r="D244" s="147"/>
      <c r="E244" s="55"/>
      <c r="F244" s="97"/>
      <c r="G244" s="98" t="s">
        <v>312</v>
      </c>
      <c r="H244" s="56" t="s">
        <v>923</v>
      </c>
      <c r="I244" s="97" t="s">
        <v>313</v>
      </c>
      <c r="J244" s="99">
        <v>1</v>
      </c>
      <c r="K244" s="99" t="s">
        <v>178</v>
      </c>
      <c r="L244" s="440">
        <v>1100000</v>
      </c>
      <c r="M244" s="496"/>
      <c r="N244" s="474">
        <v>1100000</v>
      </c>
      <c r="O244" s="99" t="s">
        <v>16</v>
      </c>
      <c r="P244" s="190" t="s">
        <v>9</v>
      </c>
      <c r="Q244" s="99"/>
      <c r="R244" s="118">
        <v>46112</v>
      </c>
      <c r="S244" s="118">
        <v>46203</v>
      </c>
      <c r="T244" s="118">
        <v>46387</v>
      </c>
      <c r="U244" s="99"/>
      <c r="V244" s="99"/>
      <c r="W244" s="99"/>
      <c r="X244" s="129" t="s">
        <v>1302</v>
      </c>
      <c r="Y244" s="99" t="s">
        <v>1318</v>
      </c>
      <c r="Z244" s="176"/>
      <c r="AA244" s="152"/>
      <c r="AB244" s="242"/>
      <c r="AC244" s="242"/>
      <c r="AD244" s="242">
        <v>46386</v>
      </c>
      <c r="AE244" s="242">
        <v>46750</v>
      </c>
      <c r="AF244" s="176"/>
      <c r="AG244" s="152">
        <v>1627</v>
      </c>
      <c r="AH244" s="367"/>
      <c r="AI244" s="46"/>
      <c r="AJ244" s="389" t="s">
        <v>840</v>
      </c>
      <c r="AK244" s="86"/>
      <c r="AL244" s="56" t="e">
        <f>AL243</f>
        <v>#REF!</v>
      </c>
      <c r="AM244" s="56"/>
    </row>
    <row r="245" spans="1:39" ht="111.6" hidden="1" customHeight="1">
      <c r="A245" s="328">
        <v>21</v>
      </c>
      <c r="B245" s="121"/>
      <c r="C245" s="334" t="s">
        <v>27</v>
      </c>
      <c r="D245" s="147"/>
      <c r="E245" s="55"/>
      <c r="F245" s="97"/>
      <c r="G245" s="98" t="s">
        <v>314</v>
      </c>
      <c r="H245" s="56" t="s">
        <v>924</v>
      </c>
      <c r="I245" s="97" t="s">
        <v>315</v>
      </c>
      <c r="J245" s="99">
        <v>1</v>
      </c>
      <c r="K245" s="99" t="s">
        <v>178</v>
      </c>
      <c r="L245" s="440">
        <v>500000</v>
      </c>
      <c r="M245" s="496"/>
      <c r="N245" s="474">
        <v>500000</v>
      </c>
      <c r="O245" s="99" t="s">
        <v>16</v>
      </c>
      <c r="P245" s="190" t="s">
        <v>9</v>
      </c>
      <c r="Q245" s="99"/>
      <c r="R245" s="118">
        <v>45991</v>
      </c>
      <c r="S245" s="118">
        <v>46203</v>
      </c>
      <c r="T245" s="118">
        <v>46387</v>
      </c>
      <c r="U245" s="99"/>
      <c r="V245" s="99"/>
      <c r="W245" s="99"/>
      <c r="X245" s="99" t="s">
        <v>309</v>
      </c>
      <c r="Y245" s="99" t="s">
        <v>1318</v>
      </c>
      <c r="Z245" s="176"/>
      <c r="AA245" s="152"/>
      <c r="AB245" s="242"/>
      <c r="AC245" s="242"/>
      <c r="AD245" s="242">
        <v>46386</v>
      </c>
      <c r="AE245" s="242">
        <v>46750</v>
      </c>
      <c r="AF245" s="176"/>
      <c r="AG245" s="152">
        <v>1627</v>
      </c>
      <c r="AH245" s="367"/>
      <c r="AI245" s="46"/>
      <c r="AJ245" s="389" t="s">
        <v>843</v>
      </c>
      <c r="AK245" s="86"/>
      <c r="AL245" s="56" t="e">
        <f>AL244</f>
        <v>#REF!</v>
      </c>
      <c r="AM245" s="56"/>
    </row>
    <row r="246" spans="1:39" ht="126.6" hidden="1" customHeight="1">
      <c r="A246" s="328">
        <v>22</v>
      </c>
      <c r="B246" s="121"/>
      <c r="C246" s="334" t="s">
        <v>27</v>
      </c>
      <c r="D246" s="147"/>
      <c r="E246" s="55"/>
      <c r="F246" s="46"/>
      <c r="G246" s="151" t="s">
        <v>908</v>
      </c>
      <c r="H246" s="56" t="s">
        <v>926</v>
      </c>
      <c r="I246" s="46" t="s">
        <v>925</v>
      </c>
      <c r="J246" s="55">
        <v>1</v>
      </c>
      <c r="K246" s="55" t="s">
        <v>185</v>
      </c>
      <c r="L246" s="455">
        <v>434047.62</v>
      </c>
      <c r="M246" s="488"/>
      <c r="N246" s="474">
        <v>1</v>
      </c>
      <c r="O246" s="99" t="s">
        <v>16</v>
      </c>
      <c r="P246" s="190" t="s">
        <v>14</v>
      </c>
      <c r="Q246" s="99"/>
      <c r="R246" s="118">
        <v>46173</v>
      </c>
      <c r="S246" s="118">
        <v>46234</v>
      </c>
      <c r="T246" s="118">
        <v>46326</v>
      </c>
      <c r="U246" s="99"/>
      <c r="V246" s="99"/>
      <c r="W246" s="99"/>
      <c r="X246" s="129" t="s">
        <v>1302</v>
      </c>
      <c r="Y246" s="99" t="s">
        <v>1318</v>
      </c>
      <c r="Z246" s="176"/>
      <c r="AA246" s="152"/>
      <c r="AB246" s="242"/>
      <c r="AC246" s="242"/>
      <c r="AD246" s="242">
        <v>46326</v>
      </c>
      <c r="AE246" s="242">
        <v>46386</v>
      </c>
      <c r="AF246" s="176"/>
      <c r="AG246" s="152">
        <v>27570</v>
      </c>
      <c r="AH246" s="381" t="s">
        <v>907</v>
      </c>
      <c r="AI246" s="305"/>
      <c r="AJ246" s="389"/>
      <c r="AK246" s="86"/>
      <c r="AL246" s="56"/>
      <c r="AM246" s="56"/>
    </row>
    <row r="247" spans="1:39" ht="105" hidden="1" customHeight="1">
      <c r="A247" s="330">
        <v>25</v>
      </c>
      <c r="B247" s="99"/>
      <c r="C247" s="334" t="s">
        <v>27</v>
      </c>
      <c r="D247" s="147"/>
      <c r="E247" s="55"/>
      <c r="F247" s="97"/>
      <c r="G247" s="90" t="s">
        <v>1172</v>
      </c>
      <c r="H247" s="54" t="s">
        <v>1179</v>
      </c>
      <c r="I247" s="97" t="s">
        <v>1186</v>
      </c>
      <c r="J247" s="298">
        <v>1</v>
      </c>
      <c r="K247" s="298" t="s">
        <v>178</v>
      </c>
      <c r="L247" s="456">
        <v>120000</v>
      </c>
      <c r="M247" s="153"/>
      <c r="N247" s="474"/>
      <c r="O247" s="99" t="s">
        <v>5</v>
      </c>
      <c r="P247" s="190" t="s">
        <v>9</v>
      </c>
      <c r="Q247" s="99"/>
      <c r="R247" s="118">
        <v>46053</v>
      </c>
      <c r="S247" s="118">
        <v>46112</v>
      </c>
      <c r="T247" s="118">
        <v>46295</v>
      </c>
      <c r="U247" s="99"/>
      <c r="V247" s="99"/>
      <c r="W247" s="99"/>
      <c r="X247" s="99" t="s">
        <v>909</v>
      </c>
      <c r="Y247" s="99" t="s">
        <v>1319</v>
      </c>
      <c r="Z247" s="299"/>
      <c r="AA247" s="298"/>
      <c r="AB247" s="300"/>
      <c r="AC247" s="300"/>
      <c r="AD247" s="300">
        <v>46295</v>
      </c>
      <c r="AE247" s="300">
        <v>46659</v>
      </c>
      <c r="AF247" s="299"/>
      <c r="AG247" s="298">
        <v>21822</v>
      </c>
      <c r="AH247" s="383"/>
      <c r="AI247" s="305"/>
      <c r="AJ247" s="390"/>
      <c r="AK247" s="260"/>
      <c r="AL247" s="261"/>
      <c r="AM247" s="261"/>
    </row>
    <row r="248" spans="1:39" ht="120" hidden="1" customHeight="1">
      <c r="A248" s="330">
        <v>27</v>
      </c>
      <c r="B248" s="99"/>
      <c r="C248" s="334" t="s">
        <v>27</v>
      </c>
      <c r="D248" s="147"/>
      <c r="E248" s="55"/>
      <c r="F248" s="97"/>
      <c r="G248" s="97" t="s">
        <v>1173</v>
      </c>
      <c r="H248" s="44" t="s">
        <v>1180</v>
      </c>
      <c r="I248" s="97" t="s">
        <v>1187</v>
      </c>
      <c r="J248" s="298">
        <v>1</v>
      </c>
      <c r="K248" s="298" t="s">
        <v>178</v>
      </c>
      <c r="L248" s="456">
        <v>1000000</v>
      </c>
      <c r="M248" s="153"/>
      <c r="N248" s="474"/>
      <c r="O248" s="99" t="s">
        <v>11</v>
      </c>
      <c r="P248" s="190" t="s">
        <v>15</v>
      </c>
      <c r="Q248" s="99"/>
      <c r="R248" s="118">
        <v>46112</v>
      </c>
      <c r="S248" s="118">
        <v>46203</v>
      </c>
      <c r="T248" s="118">
        <v>46387</v>
      </c>
      <c r="U248" s="99"/>
      <c r="V248" s="99"/>
      <c r="W248" s="99"/>
      <c r="X248" s="99" t="s">
        <v>909</v>
      </c>
      <c r="Y248" s="99" t="s">
        <v>1318</v>
      </c>
      <c r="Z248" s="299"/>
      <c r="AA248" s="298"/>
      <c r="AB248" s="300"/>
      <c r="AC248" s="300"/>
      <c r="AD248" s="300">
        <v>46386</v>
      </c>
      <c r="AE248" s="300">
        <v>46750</v>
      </c>
      <c r="AF248" s="299"/>
      <c r="AG248" s="298">
        <v>20060</v>
      </c>
      <c r="AH248" s="383"/>
      <c r="AI248" s="305"/>
      <c r="AJ248" s="390"/>
      <c r="AK248" s="260"/>
      <c r="AL248" s="261"/>
      <c r="AM248" s="261"/>
    </row>
    <row r="249" spans="1:39" ht="135" hidden="1" customHeight="1">
      <c r="A249" s="330">
        <v>28</v>
      </c>
      <c r="B249" s="99"/>
      <c r="C249" s="334" t="s">
        <v>27</v>
      </c>
      <c r="D249" s="147"/>
      <c r="E249" s="55"/>
      <c r="F249" s="97"/>
      <c r="G249" s="97" t="s">
        <v>1174</v>
      </c>
      <c r="H249" s="44" t="s">
        <v>1181</v>
      </c>
      <c r="I249" s="97" t="s">
        <v>1188</v>
      </c>
      <c r="J249" s="298">
        <v>1</v>
      </c>
      <c r="K249" s="298" t="s">
        <v>178</v>
      </c>
      <c r="L249" s="456">
        <v>150000</v>
      </c>
      <c r="M249" s="153"/>
      <c r="N249" s="474"/>
      <c r="O249" s="99" t="s">
        <v>11</v>
      </c>
      <c r="P249" s="190" t="s">
        <v>9</v>
      </c>
      <c r="Q249" s="99"/>
      <c r="R249" s="118">
        <v>46112</v>
      </c>
      <c r="S249" s="118">
        <v>46203</v>
      </c>
      <c r="T249" s="118">
        <v>46387</v>
      </c>
      <c r="U249" s="99"/>
      <c r="V249" s="99"/>
      <c r="W249" s="99"/>
      <c r="X249" s="99" t="s">
        <v>909</v>
      </c>
      <c r="Y249" s="99" t="s">
        <v>1318</v>
      </c>
      <c r="Z249" s="299"/>
      <c r="AA249" s="298"/>
      <c r="AB249" s="300"/>
      <c r="AC249" s="300"/>
      <c r="AD249" s="300">
        <v>46386</v>
      </c>
      <c r="AE249" s="300">
        <v>47481</v>
      </c>
      <c r="AF249" s="299"/>
      <c r="AG249" s="298">
        <v>20060</v>
      </c>
      <c r="AH249" s="383"/>
      <c r="AI249" s="305"/>
      <c r="AJ249" s="390"/>
      <c r="AK249" s="260"/>
      <c r="AL249" s="261"/>
      <c r="AM249" s="261"/>
    </row>
    <row r="250" spans="1:39" ht="150" hidden="1" customHeight="1">
      <c r="A250" s="330">
        <v>29</v>
      </c>
      <c r="B250" s="99"/>
      <c r="C250" s="334" t="s">
        <v>27</v>
      </c>
      <c r="D250" s="147"/>
      <c r="E250" s="55"/>
      <c r="F250" s="56"/>
      <c r="G250" s="46" t="s">
        <v>1175</v>
      </c>
      <c r="H250" s="46" t="s">
        <v>1182</v>
      </c>
      <c r="I250" s="56" t="s">
        <v>1189</v>
      </c>
      <c r="J250" s="298">
        <v>12</v>
      </c>
      <c r="K250" s="298" t="s">
        <v>182</v>
      </c>
      <c r="L250" s="456">
        <v>0</v>
      </c>
      <c r="M250" s="153"/>
      <c r="N250" s="474"/>
      <c r="O250" s="99" t="s">
        <v>5</v>
      </c>
      <c r="P250" s="190" t="s">
        <v>14</v>
      </c>
      <c r="Q250" s="99"/>
      <c r="R250" s="118">
        <v>45991</v>
      </c>
      <c r="S250" s="118">
        <v>46022</v>
      </c>
      <c r="T250" s="118">
        <v>46081</v>
      </c>
      <c r="U250" s="99"/>
      <c r="V250" s="99"/>
      <c r="W250" s="99"/>
      <c r="X250" s="99" t="s">
        <v>909</v>
      </c>
      <c r="Y250" s="99" t="s">
        <v>1318</v>
      </c>
      <c r="Z250" s="299"/>
      <c r="AA250" s="298" t="s">
        <v>1193</v>
      </c>
      <c r="AB250" s="300">
        <v>42369</v>
      </c>
      <c r="AC250" s="300">
        <v>46081</v>
      </c>
      <c r="AD250" s="300">
        <v>46082</v>
      </c>
      <c r="AE250" s="300">
        <v>46446</v>
      </c>
      <c r="AF250" s="299"/>
      <c r="AG250" s="298">
        <v>5622</v>
      </c>
      <c r="AH250" s="383"/>
      <c r="AI250" s="305"/>
      <c r="AJ250" s="390"/>
      <c r="AK250" s="260"/>
      <c r="AL250" s="261"/>
      <c r="AM250" s="261"/>
    </row>
    <row r="251" spans="1:39" ht="219.95" hidden="1" customHeight="1">
      <c r="A251" s="330">
        <v>30</v>
      </c>
      <c r="B251" s="99"/>
      <c r="C251" s="334" t="s">
        <v>27</v>
      </c>
      <c r="D251" s="147"/>
      <c r="E251" s="55"/>
      <c r="F251" s="56"/>
      <c r="G251" s="46" t="s">
        <v>1176</v>
      </c>
      <c r="H251" s="46" t="s">
        <v>1183</v>
      </c>
      <c r="I251" s="56" t="s">
        <v>1190</v>
      </c>
      <c r="J251" s="298">
        <v>12</v>
      </c>
      <c r="K251" s="298" t="s">
        <v>182</v>
      </c>
      <c r="L251" s="456">
        <v>0</v>
      </c>
      <c r="M251" s="153"/>
      <c r="N251" s="474"/>
      <c r="O251" s="99" t="s">
        <v>5</v>
      </c>
      <c r="P251" s="190" t="s">
        <v>14</v>
      </c>
      <c r="Q251" s="99"/>
      <c r="R251" s="118">
        <v>45991</v>
      </c>
      <c r="S251" s="118">
        <v>46022</v>
      </c>
      <c r="T251" s="118">
        <v>46081</v>
      </c>
      <c r="U251" s="99"/>
      <c r="V251" s="99"/>
      <c r="W251" s="99"/>
      <c r="X251" s="99" t="s">
        <v>909</v>
      </c>
      <c r="Y251" s="99" t="s">
        <v>1318</v>
      </c>
      <c r="Z251" s="299"/>
      <c r="AA251" s="298" t="s">
        <v>1194</v>
      </c>
      <c r="AB251" s="300">
        <v>45345</v>
      </c>
      <c r="AC251" s="300">
        <v>46076</v>
      </c>
      <c r="AD251" s="300">
        <v>46076</v>
      </c>
      <c r="AE251" s="300">
        <v>46441</v>
      </c>
      <c r="AF251" s="299"/>
      <c r="AG251" s="298">
        <v>20060</v>
      </c>
      <c r="AH251" s="383"/>
      <c r="AI251" s="305"/>
      <c r="AJ251" s="390"/>
      <c r="AK251" s="260"/>
      <c r="AL251" s="261"/>
      <c r="AM251" s="261"/>
    </row>
    <row r="252" spans="1:39" ht="105" hidden="1" customHeight="1">
      <c r="A252" s="330">
        <v>31</v>
      </c>
      <c r="B252" s="99"/>
      <c r="C252" s="333" t="s">
        <v>27</v>
      </c>
      <c r="D252" s="147"/>
      <c r="E252" s="99"/>
      <c r="F252" s="97"/>
      <c r="G252" s="97" t="s">
        <v>1177</v>
      </c>
      <c r="H252" s="97" t="s">
        <v>1184</v>
      </c>
      <c r="I252" s="97" t="s">
        <v>1191</v>
      </c>
      <c r="J252" s="152">
        <v>2</v>
      </c>
      <c r="K252" s="152" t="s">
        <v>1195</v>
      </c>
      <c r="L252" s="457">
        <v>100000</v>
      </c>
      <c r="M252" s="153"/>
      <c r="N252" s="474"/>
      <c r="O252" s="99" t="s">
        <v>5</v>
      </c>
      <c r="P252" s="190" t="s">
        <v>15</v>
      </c>
      <c r="Q252" s="99"/>
      <c r="R252" s="118"/>
      <c r="S252" s="118">
        <v>46112</v>
      </c>
      <c r="T252" s="118">
        <v>46295</v>
      </c>
      <c r="U252" s="99"/>
      <c r="V252" s="99"/>
      <c r="W252" s="99"/>
      <c r="X252" s="99" t="s">
        <v>909</v>
      </c>
      <c r="Y252" s="99" t="s">
        <v>1318</v>
      </c>
      <c r="Z252" s="176"/>
      <c r="AA252" s="152"/>
      <c r="AB252" s="242"/>
      <c r="AC252" s="242"/>
      <c r="AD252" s="242">
        <v>46295</v>
      </c>
      <c r="AE252" s="242">
        <v>46659</v>
      </c>
      <c r="AF252" s="176"/>
      <c r="AG252" s="152">
        <v>876</v>
      </c>
      <c r="AH252" s="383"/>
      <c r="AI252" s="305"/>
      <c r="AJ252" s="389"/>
      <c r="AK252" s="86"/>
      <c r="AL252" s="56"/>
      <c r="AM252" s="56"/>
    </row>
    <row r="253" spans="1:39" ht="105" hidden="1" customHeight="1">
      <c r="A253" s="326">
        <v>32</v>
      </c>
      <c r="B253" s="99"/>
      <c r="C253" s="333" t="s">
        <v>27</v>
      </c>
      <c r="D253" s="147"/>
      <c r="E253" s="99"/>
      <c r="F253" s="97"/>
      <c r="G253" s="97" t="s">
        <v>1178</v>
      </c>
      <c r="H253" s="97" t="s">
        <v>1185</v>
      </c>
      <c r="I253" s="97" t="s">
        <v>1192</v>
      </c>
      <c r="J253" s="152">
        <v>1</v>
      </c>
      <c r="K253" s="152" t="s">
        <v>1196</v>
      </c>
      <c r="L253" s="457">
        <f>5000-5000</f>
        <v>0</v>
      </c>
      <c r="M253" s="153"/>
      <c r="N253" s="474"/>
      <c r="O253" s="99" t="s">
        <v>5</v>
      </c>
      <c r="P253" s="190" t="s">
        <v>1239</v>
      </c>
      <c r="Q253" s="99"/>
      <c r="R253" s="118">
        <v>45930</v>
      </c>
      <c r="S253" s="118">
        <v>46022</v>
      </c>
      <c r="T253" s="118">
        <v>46173</v>
      </c>
      <c r="U253" s="99"/>
      <c r="V253" s="99"/>
      <c r="W253" s="99"/>
      <c r="X253" s="301" t="s">
        <v>1302</v>
      </c>
      <c r="Y253" s="306" t="s">
        <v>1303</v>
      </c>
      <c r="Z253" s="176"/>
      <c r="AA253" s="152"/>
      <c r="AB253" s="242"/>
      <c r="AC253" s="242"/>
      <c r="AD253" s="242"/>
      <c r="AE253" s="242"/>
      <c r="AF253" s="176"/>
      <c r="AG253" s="152"/>
      <c r="AH253" s="383" t="s">
        <v>1295</v>
      </c>
      <c r="AI253" s="305"/>
      <c r="AJ253" s="389"/>
      <c r="AK253" s="86"/>
      <c r="AL253" s="56"/>
      <c r="AM253" s="56"/>
    </row>
    <row r="254" spans="1:39" s="223" customFormat="1" ht="133.15" hidden="1" customHeight="1">
      <c r="A254" s="197">
        <v>1</v>
      </c>
      <c r="B254" s="99"/>
      <c r="C254" s="336" t="s">
        <v>28</v>
      </c>
      <c r="D254" s="147"/>
      <c r="E254" s="126"/>
      <c r="F254" s="48"/>
      <c r="G254" s="127" t="s">
        <v>337</v>
      </c>
      <c r="H254" s="89" t="s">
        <v>932</v>
      </c>
      <c r="I254" s="48" t="s">
        <v>338</v>
      </c>
      <c r="J254" s="95">
        <v>3443</v>
      </c>
      <c r="K254" s="95" t="s">
        <v>426</v>
      </c>
      <c r="L254" s="458">
        <v>408685</v>
      </c>
      <c r="M254" s="498"/>
      <c r="N254" s="472">
        <v>408685</v>
      </c>
      <c r="O254" s="99" t="s">
        <v>11</v>
      </c>
      <c r="P254" s="189" t="s">
        <v>14</v>
      </c>
      <c r="Q254" s="99"/>
      <c r="R254" s="118">
        <v>46203</v>
      </c>
      <c r="S254" s="118">
        <v>46203</v>
      </c>
      <c r="T254" s="118">
        <v>46265</v>
      </c>
      <c r="U254" s="99"/>
      <c r="V254" s="99"/>
      <c r="W254" s="99"/>
      <c r="X254" s="301" t="s">
        <v>427</v>
      </c>
      <c r="Y254" s="323" t="s">
        <v>1303</v>
      </c>
      <c r="Z254" s="302" t="s">
        <v>1086</v>
      </c>
      <c r="AA254" s="302"/>
      <c r="AB254" s="303"/>
      <c r="AC254" s="303"/>
      <c r="AD254" s="303">
        <v>46280</v>
      </c>
      <c r="AE254" s="303">
        <v>46645</v>
      </c>
      <c r="AF254" s="302"/>
      <c r="AG254" s="302">
        <v>22373</v>
      </c>
      <c r="AH254" s="384" t="s">
        <v>927</v>
      </c>
      <c r="AI254" s="97"/>
      <c r="AJ254" s="397" t="s">
        <v>844</v>
      </c>
      <c r="AK254" s="137"/>
      <c r="AL254" s="304"/>
      <c r="AM254" s="304"/>
    </row>
    <row r="255" spans="1:39" s="223" customFormat="1" ht="173.45" hidden="1" customHeight="1">
      <c r="A255" s="189">
        <v>2</v>
      </c>
      <c r="B255" s="99"/>
      <c r="C255" s="333" t="s">
        <v>28</v>
      </c>
      <c r="D255" s="147"/>
      <c r="E255" s="99"/>
      <c r="F255" s="38"/>
      <c r="G255" s="98" t="s">
        <v>339</v>
      </c>
      <c r="H255" s="14" t="s">
        <v>377</v>
      </c>
      <c r="I255" s="38" t="s">
        <v>340</v>
      </c>
      <c r="J255" s="13">
        <v>1</v>
      </c>
      <c r="K255" s="13" t="s">
        <v>392</v>
      </c>
      <c r="L255" s="458">
        <f>5942+60.16</f>
        <v>6002.16</v>
      </c>
      <c r="M255" s="498"/>
      <c r="N255" s="472">
        <v>5942</v>
      </c>
      <c r="O255" s="99" t="s">
        <v>11</v>
      </c>
      <c r="P255" s="189" t="s">
        <v>14</v>
      </c>
      <c r="Q255" s="99"/>
      <c r="R255" s="118">
        <v>45900</v>
      </c>
      <c r="S255" s="118">
        <v>45961</v>
      </c>
      <c r="T255" s="118">
        <v>46081</v>
      </c>
      <c r="U255" s="99"/>
      <c r="V255" s="99"/>
      <c r="W255" s="99"/>
      <c r="X255" s="154" t="s">
        <v>427</v>
      </c>
      <c r="Y255" s="150" t="s">
        <v>1320</v>
      </c>
      <c r="Z255" s="280" t="s">
        <v>1327</v>
      </c>
      <c r="AA255" s="278" t="s">
        <v>1326</v>
      </c>
      <c r="AB255" s="279">
        <v>44615</v>
      </c>
      <c r="AC255" s="279">
        <v>44979</v>
      </c>
      <c r="AD255" s="279">
        <v>46076</v>
      </c>
      <c r="AE255" s="279">
        <v>46440</v>
      </c>
      <c r="AF255" s="344" t="s">
        <v>30</v>
      </c>
      <c r="AG255" s="278">
        <v>19380</v>
      </c>
      <c r="AH255" s="385" t="s">
        <v>928</v>
      </c>
      <c r="AI255" s="97"/>
      <c r="AJ255" s="389" t="s">
        <v>840</v>
      </c>
      <c r="AK255" s="86"/>
      <c r="AL255" s="56" t="s">
        <v>1342</v>
      </c>
      <c r="AM255" s="56" t="s">
        <v>933</v>
      </c>
    </row>
    <row r="256" spans="1:39" s="223" customFormat="1" ht="209.45" customHeight="1">
      <c r="A256" s="189">
        <v>21</v>
      </c>
      <c r="B256" s="99"/>
      <c r="C256" s="333" t="s">
        <v>28</v>
      </c>
      <c r="D256" s="147"/>
      <c r="E256" s="99"/>
      <c r="F256" s="516"/>
      <c r="G256" s="97"/>
      <c r="H256" s="517" t="s">
        <v>1399</v>
      </c>
      <c r="I256" s="516" t="s">
        <v>1363</v>
      </c>
      <c r="J256" s="518">
        <v>6</v>
      </c>
      <c r="K256" s="518" t="s">
        <v>1249</v>
      </c>
      <c r="L256" s="519">
        <v>1500</v>
      </c>
      <c r="M256" s="506"/>
      <c r="N256" s="515"/>
      <c r="O256" s="99" t="s">
        <v>16</v>
      </c>
      <c r="P256" s="189" t="s">
        <v>157</v>
      </c>
      <c r="Q256" s="99"/>
      <c r="R256" s="118">
        <v>46081</v>
      </c>
      <c r="S256" s="118">
        <v>46142</v>
      </c>
      <c r="T256" s="118">
        <v>46265</v>
      </c>
      <c r="U256" s="99"/>
      <c r="V256" s="99"/>
      <c r="W256" s="99"/>
      <c r="X256" s="129" t="s">
        <v>427</v>
      </c>
      <c r="Y256" s="99" t="s">
        <v>1303</v>
      </c>
      <c r="Z256" s="286"/>
      <c r="AA256" s="286"/>
      <c r="AB256" s="520"/>
      <c r="AC256" s="521"/>
      <c r="AD256" s="413" t="s">
        <v>1250</v>
      </c>
      <c r="AE256" s="413" t="s">
        <v>1251</v>
      </c>
      <c r="AF256" s="152"/>
      <c r="AG256" s="227" t="s">
        <v>1252</v>
      </c>
      <c r="AH256" s="522" t="s">
        <v>1105</v>
      </c>
      <c r="AI256" s="413"/>
      <c r="AJ256" s="198"/>
      <c r="AK256" s="523"/>
      <c r="AL256" s="56"/>
      <c r="AM256" s="56"/>
    </row>
    <row r="257" spans="1:39" s="223" customFormat="1" ht="144" hidden="1" customHeight="1">
      <c r="A257" s="189">
        <v>3</v>
      </c>
      <c r="B257" s="99"/>
      <c r="C257" s="333" t="s">
        <v>28</v>
      </c>
      <c r="D257" s="147"/>
      <c r="E257" s="99"/>
      <c r="F257" s="38"/>
      <c r="G257" s="98" t="s">
        <v>332</v>
      </c>
      <c r="H257" s="14" t="s">
        <v>378</v>
      </c>
      <c r="I257" s="38" t="s">
        <v>333</v>
      </c>
      <c r="J257" s="13">
        <v>1</v>
      </c>
      <c r="K257" s="13" t="s">
        <v>934</v>
      </c>
      <c r="L257" s="447">
        <v>25174</v>
      </c>
      <c r="M257" s="498"/>
      <c r="N257" s="472">
        <v>25174</v>
      </c>
      <c r="O257" s="99" t="s">
        <v>11</v>
      </c>
      <c r="P257" s="189" t="s">
        <v>14</v>
      </c>
      <c r="Q257" s="99"/>
      <c r="R257" s="118">
        <v>46081</v>
      </c>
      <c r="S257" s="118">
        <v>46112</v>
      </c>
      <c r="T257" s="118">
        <v>46234</v>
      </c>
      <c r="U257" s="99"/>
      <c r="V257" s="99"/>
      <c r="W257" s="99"/>
      <c r="X257" s="154" t="s">
        <v>427</v>
      </c>
      <c r="Y257" s="150" t="s">
        <v>1314</v>
      </c>
      <c r="Z257" s="278"/>
      <c r="AA257" s="278" t="s">
        <v>1087</v>
      </c>
      <c r="AB257" s="279">
        <v>44775</v>
      </c>
      <c r="AC257" s="279">
        <v>45139</v>
      </c>
      <c r="AD257" s="279">
        <v>46236</v>
      </c>
      <c r="AE257" s="279">
        <v>46600</v>
      </c>
      <c r="AF257" s="278"/>
      <c r="AG257" s="278">
        <v>5797</v>
      </c>
      <c r="AH257" s="385" t="s">
        <v>928</v>
      </c>
      <c r="AI257" s="97"/>
      <c r="AJ257" s="389"/>
      <c r="AK257" s="86"/>
      <c r="AL257" s="56"/>
      <c r="AM257" s="56"/>
    </row>
    <row r="258" spans="1:39" ht="135" customHeight="1">
      <c r="A258" s="326">
        <v>12</v>
      </c>
      <c r="B258" s="99"/>
      <c r="C258" s="334" t="s">
        <v>28</v>
      </c>
      <c r="D258" s="147"/>
      <c r="E258" s="55"/>
      <c r="F258" s="46"/>
      <c r="G258" s="98" t="s">
        <v>325</v>
      </c>
      <c r="H258" s="56" t="s">
        <v>430</v>
      </c>
      <c r="I258" s="46" t="s">
        <v>930</v>
      </c>
      <c r="J258" s="171">
        <v>1</v>
      </c>
      <c r="K258" s="171" t="s">
        <v>1368</v>
      </c>
      <c r="L258" s="459">
        <v>600</v>
      </c>
      <c r="M258" s="498"/>
      <c r="N258" s="472">
        <v>600</v>
      </c>
      <c r="O258" s="99" t="s">
        <v>11</v>
      </c>
      <c r="P258" s="189" t="s">
        <v>156</v>
      </c>
      <c r="Q258" s="99"/>
      <c r="R258" s="118">
        <v>46265</v>
      </c>
      <c r="S258" s="118">
        <v>46295</v>
      </c>
      <c r="T258" s="118">
        <v>46387</v>
      </c>
      <c r="U258" s="99"/>
      <c r="V258" s="99"/>
      <c r="W258" s="99"/>
      <c r="X258" s="154" t="s">
        <v>427</v>
      </c>
      <c r="Y258" s="150" t="s">
        <v>1303</v>
      </c>
      <c r="Z258" s="278"/>
      <c r="AA258" s="278"/>
      <c r="AB258" s="279"/>
      <c r="AC258" s="279"/>
      <c r="AD258" s="117" t="s">
        <v>1088</v>
      </c>
      <c r="AE258" s="117" t="s">
        <v>1088</v>
      </c>
      <c r="AF258" s="278"/>
      <c r="AG258" s="278">
        <v>13846</v>
      </c>
      <c r="AH258" s="385" t="s">
        <v>1099</v>
      </c>
      <c r="AI258" s="97"/>
      <c r="AJ258" s="389" t="s">
        <v>848</v>
      </c>
      <c r="AK258" s="86"/>
      <c r="AL258" s="56"/>
      <c r="AM258" s="56"/>
    </row>
    <row r="259" spans="1:39" s="223" customFormat="1" ht="84" customHeight="1">
      <c r="A259" s="189">
        <v>4</v>
      </c>
      <c r="B259" s="99"/>
      <c r="C259" s="333" t="s">
        <v>28</v>
      </c>
      <c r="D259" s="147"/>
      <c r="E259" s="99"/>
      <c r="F259" s="38"/>
      <c r="G259" s="98" t="s">
        <v>326</v>
      </c>
      <c r="H259" s="14" t="s">
        <v>428</v>
      </c>
      <c r="I259" s="38" t="s">
        <v>327</v>
      </c>
      <c r="J259" s="13">
        <v>3</v>
      </c>
      <c r="K259" s="13" t="s">
        <v>1085</v>
      </c>
      <c r="L259" s="460">
        <v>3000</v>
      </c>
      <c r="M259" s="498"/>
      <c r="N259" s="472">
        <v>3000</v>
      </c>
      <c r="O259" s="99" t="s">
        <v>5</v>
      </c>
      <c r="P259" s="189" t="s">
        <v>156</v>
      </c>
      <c r="Q259" s="99"/>
      <c r="R259" s="118">
        <v>46295</v>
      </c>
      <c r="S259" s="118">
        <v>46326</v>
      </c>
      <c r="T259" s="118">
        <v>46387</v>
      </c>
      <c r="U259" s="99"/>
      <c r="V259" s="99"/>
      <c r="W259" s="99"/>
      <c r="X259" s="154" t="s">
        <v>427</v>
      </c>
      <c r="Y259" s="150" t="s">
        <v>1303</v>
      </c>
      <c r="Z259" s="278"/>
      <c r="AA259" s="278"/>
      <c r="AB259" s="279"/>
      <c r="AC259" s="279"/>
      <c r="AD259" s="117" t="s">
        <v>1088</v>
      </c>
      <c r="AE259" s="117" t="s">
        <v>1088</v>
      </c>
      <c r="AF259" s="278"/>
      <c r="AG259" s="278">
        <v>16055</v>
      </c>
      <c r="AH259" s="385" t="s">
        <v>1089</v>
      </c>
      <c r="AI259" s="97"/>
      <c r="AJ259" s="389"/>
      <c r="AK259" s="86"/>
      <c r="AL259" s="510" t="s">
        <v>1369</v>
      </c>
      <c r="AM259" s="56"/>
    </row>
    <row r="260" spans="1:39" s="223" customFormat="1" ht="123.75" hidden="1" customHeight="1">
      <c r="A260" s="189">
        <v>5</v>
      </c>
      <c r="B260" s="99"/>
      <c r="C260" s="333" t="s">
        <v>28</v>
      </c>
      <c r="D260" s="147"/>
      <c r="E260" s="99"/>
      <c r="F260" s="53"/>
      <c r="G260" s="98" t="s">
        <v>328</v>
      </c>
      <c r="H260" s="54" t="s">
        <v>1370</v>
      </c>
      <c r="I260" s="53" t="s">
        <v>329</v>
      </c>
      <c r="J260" s="52">
        <v>1</v>
      </c>
      <c r="K260" s="52" t="s">
        <v>1376</v>
      </c>
      <c r="L260" s="461">
        <v>2975</v>
      </c>
      <c r="M260" s="498"/>
      <c r="N260" s="472">
        <v>2975</v>
      </c>
      <c r="O260" s="99" t="s">
        <v>11</v>
      </c>
      <c r="P260" s="189" t="s">
        <v>14</v>
      </c>
      <c r="Q260" s="99"/>
      <c r="R260" s="118">
        <v>46022</v>
      </c>
      <c r="S260" s="118">
        <v>46081</v>
      </c>
      <c r="T260" s="118">
        <v>46173</v>
      </c>
      <c r="U260" s="99"/>
      <c r="V260" s="99"/>
      <c r="W260" s="99"/>
      <c r="X260" s="154" t="s">
        <v>427</v>
      </c>
      <c r="Y260" s="150" t="s">
        <v>1303</v>
      </c>
      <c r="Z260" s="278"/>
      <c r="AA260" s="278" t="s">
        <v>1090</v>
      </c>
      <c r="AB260" s="279">
        <v>44706</v>
      </c>
      <c r="AC260" s="279">
        <v>46166</v>
      </c>
      <c r="AD260" s="279">
        <v>46167</v>
      </c>
      <c r="AE260" s="279">
        <v>46531</v>
      </c>
      <c r="AF260" s="278"/>
      <c r="AG260" s="201" t="s">
        <v>1091</v>
      </c>
      <c r="AH260" s="385" t="s">
        <v>1092</v>
      </c>
      <c r="AI260" s="97"/>
      <c r="AJ260" s="389" t="s">
        <v>845</v>
      </c>
      <c r="AK260" s="86"/>
      <c r="AL260" s="510" t="s">
        <v>1371</v>
      </c>
      <c r="AM260" s="56"/>
    </row>
    <row r="261" spans="1:39" s="223" customFormat="1" ht="93.6" customHeight="1">
      <c r="A261" s="189">
        <v>7</v>
      </c>
      <c r="B261" s="99"/>
      <c r="C261" s="333" t="s">
        <v>28</v>
      </c>
      <c r="D261" s="147"/>
      <c r="E261" s="99"/>
      <c r="F261" s="46"/>
      <c r="G261" s="98" t="s">
        <v>330</v>
      </c>
      <c r="H261" s="56" t="s">
        <v>379</v>
      </c>
      <c r="I261" s="46" t="s">
        <v>331</v>
      </c>
      <c r="J261" s="55">
        <v>8</v>
      </c>
      <c r="K261" s="55" t="s">
        <v>429</v>
      </c>
      <c r="L261" s="462">
        <v>23643</v>
      </c>
      <c r="M261" s="498"/>
      <c r="N261" s="472">
        <v>23643</v>
      </c>
      <c r="O261" s="99" t="s">
        <v>11</v>
      </c>
      <c r="P261" s="189" t="s">
        <v>7</v>
      </c>
      <c r="Q261" s="99"/>
      <c r="R261" s="118">
        <v>46112</v>
      </c>
      <c r="S261" s="118">
        <v>46142</v>
      </c>
      <c r="T261" s="118">
        <v>46265</v>
      </c>
      <c r="U261" s="99"/>
      <c r="V261" s="99"/>
      <c r="W261" s="99"/>
      <c r="X261" s="154" t="s">
        <v>427</v>
      </c>
      <c r="Y261" s="150" t="s">
        <v>1303</v>
      </c>
      <c r="Z261" s="278"/>
      <c r="AA261" s="278"/>
      <c r="AB261" s="279"/>
      <c r="AC261" s="279"/>
      <c r="AD261" s="279">
        <v>46235</v>
      </c>
      <c r="AE261" s="279">
        <v>46600</v>
      </c>
      <c r="AF261" s="278"/>
      <c r="AG261" s="201" t="s">
        <v>1094</v>
      </c>
      <c r="AH261" s="385" t="s">
        <v>1095</v>
      </c>
      <c r="AI261" s="97"/>
      <c r="AJ261" s="389"/>
      <c r="AK261" s="86"/>
      <c r="AL261" s="56"/>
      <c r="AM261" s="56"/>
    </row>
    <row r="262" spans="1:39" ht="241.15" hidden="1" customHeight="1">
      <c r="A262" s="189">
        <v>20</v>
      </c>
      <c r="B262" s="99"/>
      <c r="C262" s="334" t="s">
        <v>28</v>
      </c>
      <c r="D262" s="147"/>
      <c r="E262" s="55"/>
      <c r="F262" s="284"/>
      <c r="G262" s="98"/>
      <c r="H262" s="54" t="s">
        <v>1364</v>
      </c>
      <c r="I262" s="53" t="s">
        <v>1374</v>
      </c>
      <c r="J262" s="52">
        <v>52</v>
      </c>
      <c r="K262" s="13" t="s">
        <v>1365</v>
      </c>
      <c r="L262" s="471">
        <v>166164.95000000001</v>
      </c>
      <c r="M262" s="488"/>
      <c r="N262" s="515"/>
      <c r="O262" s="99" t="s">
        <v>11</v>
      </c>
      <c r="P262" s="189" t="s">
        <v>9</v>
      </c>
      <c r="Q262" s="227"/>
      <c r="R262" s="118">
        <v>45716</v>
      </c>
      <c r="S262" s="118">
        <v>45900</v>
      </c>
      <c r="T262" s="118">
        <v>46081</v>
      </c>
      <c r="U262" s="99"/>
      <c r="V262" s="99"/>
      <c r="W262" s="99"/>
      <c r="X262" s="154" t="s">
        <v>427</v>
      </c>
      <c r="Y262" s="150" t="s">
        <v>1303</v>
      </c>
      <c r="Z262" s="281"/>
      <c r="AA262" s="281"/>
      <c r="AB262" s="285"/>
      <c r="AC262" s="285"/>
      <c r="AD262" s="281" t="s">
        <v>1366</v>
      </c>
      <c r="AE262" s="281" t="s">
        <v>1366</v>
      </c>
      <c r="AF262" s="278"/>
      <c r="AG262" s="524" t="s">
        <v>1104</v>
      </c>
      <c r="AH262" s="387" t="s">
        <v>1105</v>
      </c>
      <c r="AI262" s="97"/>
      <c r="AJ262" s="389"/>
      <c r="AK262" s="86"/>
      <c r="AL262" s="56" t="s">
        <v>1367</v>
      </c>
      <c r="AM262" s="56"/>
    </row>
    <row r="263" spans="1:39" s="223" customFormat="1" ht="210.6" customHeight="1">
      <c r="A263" s="189">
        <v>11</v>
      </c>
      <c r="B263" s="99"/>
      <c r="C263" s="333" t="s">
        <v>28</v>
      </c>
      <c r="D263" s="147"/>
      <c r="E263" s="99"/>
      <c r="F263" s="156"/>
      <c r="G263" s="98" t="s">
        <v>317</v>
      </c>
      <c r="H263" s="56" t="s">
        <v>1373</v>
      </c>
      <c r="I263" s="156" t="s">
        <v>1372</v>
      </c>
      <c r="J263" s="171">
        <v>1</v>
      </c>
      <c r="K263" s="171" t="s">
        <v>431</v>
      </c>
      <c r="L263" s="459">
        <v>30000</v>
      </c>
      <c r="M263" s="498"/>
      <c r="N263" s="472">
        <v>30000</v>
      </c>
      <c r="O263" s="99" t="s">
        <v>11</v>
      </c>
      <c r="P263" s="189" t="s">
        <v>156</v>
      </c>
      <c r="Q263" s="99"/>
      <c r="R263" s="118">
        <v>45961</v>
      </c>
      <c r="S263" s="118">
        <v>46022</v>
      </c>
      <c r="T263" s="118">
        <v>46203</v>
      </c>
      <c r="U263" s="99"/>
      <c r="V263" s="99"/>
      <c r="W263" s="99"/>
      <c r="X263" s="154" t="s">
        <v>427</v>
      </c>
      <c r="Y263" s="150" t="s">
        <v>1303</v>
      </c>
      <c r="Z263" s="278"/>
      <c r="AA263" s="278"/>
      <c r="AB263" s="279"/>
      <c r="AC263" s="279"/>
      <c r="AD263" s="117" t="s">
        <v>1088</v>
      </c>
      <c r="AE263" s="117" t="s">
        <v>1088</v>
      </c>
      <c r="AF263" s="150" t="s">
        <v>1097</v>
      </c>
      <c r="AG263" s="278">
        <v>269891</v>
      </c>
      <c r="AH263" s="385" t="s">
        <v>1098</v>
      </c>
      <c r="AI263" s="97"/>
      <c r="AJ263" s="389" t="s">
        <v>847</v>
      </c>
      <c r="AK263" s="86"/>
      <c r="AL263" s="56"/>
      <c r="AM263" s="56"/>
    </row>
    <row r="264" spans="1:39" s="223" customFormat="1" ht="120" customHeight="1">
      <c r="A264" s="189">
        <v>13</v>
      </c>
      <c r="B264" s="99"/>
      <c r="C264" s="333" t="s">
        <v>28</v>
      </c>
      <c r="D264" s="147"/>
      <c r="E264" s="99"/>
      <c r="F264" s="46"/>
      <c r="G264" s="98" t="s">
        <v>319</v>
      </c>
      <c r="H264" s="56" t="s">
        <v>380</v>
      </c>
      <c r="I264" s="46" t="s">
        <v>1093</v>
      </c>
      <c r="J264" s="55">
        <v>1</v>
      </c>
      <c r="K264" s="55" t="s">
        <v>431</v>
      </c>
      <c r="L264" s="463">
        <v>24000</v>
      </c>
      <c r="M264" s="507"/>
      <c r="N264" s="472">
        <v>12000</v>
      </c>
      <c r="O264" s="99" t="s">
        <v>11</v>
      </c>
      <c r="P264" s="189" t="s">
        <v>156</v>
      </c>
      <c r="Q264" s="99"/>
      <c r="R264" s="118">
        <v>45961</v>
      </c>
      <c r="S264" s="118">
        <v>46022</v>
      </c>
      <c r="T264" s="118">
        <v>46203</v>
      </c>
      <c r="U264" s="99"/>
      <c r="V264" s="99"/>
      <c r="W264" s="99"/>
      <c r="X264" s="154" t="s">
        <v>427</v>
      </c>
      <c r="Y264" s="150" t="s">
        <v>1303</v>
      </c>
      <c r="Z264" s="278"/>
      <c r="AA264" s="278"/>
      <c r="AB264" s="279"/>
      <c r="AC264" s="279"/>
      <c r="AD264" s="117" t="s">
        <v>1088</v>
      </c>
      <c r="AE264" s="117" t="s">
        <v>1088</v>
      </c>
      <c r="AF264" s="150" t="s">
        <v>1097</v>
      </c>
      <c r="AG264" s="278">
        <v>447968</v>
      </c>
      <c r="AH264" s="386" t="s">
        <v>1100</v>
      </c>
      <c r="AI264" s="96"/>
      <c r="AJ264" s="389" t="s">
        <v>849</v>
      </c>
      <c r="AK264" s="86"/>
      <c r="AL264" s="56"/>
      <c r="AM264" s="56"/>
    </row>
    <row r="265" spans="1:39" s="223" customFormat="1" ht="180.6" customHeight="1">
      <c r="A265" s="189">
        <v>14</v>
      </c>
      <c r="B265" s="99"/>
      <c r="C265" s="333" t="s">
        <v>28</v>
      </c>
      <c r="D265" s="147"/>
      <c r="E265" s="99"/>
      <c r="F265" s="46"/>
      <c r="G265" s="98" t="s">
        <v>318</v>
      </c>
      <c r="H265" s="56" t="s">
        <v>381</v>
      </c>
      <c r="I265" s="46" t="s">
        <v>432</v>
      </c>
      <c r="J265" s="55">
        <v>1</v>
      </c>
      <c r="K265" s="55" t="s">
        <v>431</v>
      </c>
      <c r="L265" s="462">
        <v>8650</v>
      </c>
      <c r="M265" s="498"/>
      <c r="N265" s="472">
        <v>8650</v>
      </c>
      <c r="O265" s="99" t="s">
        <v>11</v>
      </c>
      <c r="P265" s="189" t="s">
        <v>156</v>
      </c>
      <c r="Q265" s="99"/>
      <c r="R265" s="118">
        <v>45961</v>
      </c>
      <c r="S265" s="118">
        <v>46022</v>
      </c>
      <c r="T265" s="118">
        <v>46203</v>
      </c>
      <c r="U265" s="99"/>
      <c r="V265" s="99"/>
      <c r="W265" s="99"/>
      <c r="X265" s="154" t="s">
        <v>427</v>
      </c>
      <c r="Y265" s="150" t="s">
        <v>1303</v>
      </c>
      <c r="Z265" s="278"/>
      <c r="AA265" s="278"/>
      <c r="AB265" s="279"/>
      <c r="AC265" s="279"/>
      <c r="AD265" s="117" t="s">
        <v>1088</v>
      </c>
      <c r="AE265" s="117" t="s">
        <v>1088</v>
      </c>
      <c r="AF265" s="150" t="s">
        <v>1097</v>
      </c>
      <c r="AG265" s="278">
        <v>269971</v>
      </c>
      <c r="AH265" s="386" t="s">
        <v>1101</v>
      </c>
      <c r="AI265" s="96"/>
      <c r="AJ265" s="389"/>
      <c r="AK265" s="86"/>
      <c r="AL265" s="56"/>
      <c r="AM265" s="56"/>
    </row>
    <row r="266" spans="1:39" s="223" customFormat="1" ht="192.6" hidden="1" customHeight="1">
      <c r="A266" s="189">
        <v>15</v>
      </c>
      <c r="B266" s="99"/>
      <c r="C266" s="333" t="s">
        <v>28</v>
      </c>
      <c r="D266" s="147"/>
      <c r="E266" s="99"/>
      <c r="F266" s="46"/>
      <c r="G266" s="98" t="s">
        <v>334</v>
      </c>
      <c r="H266" s="56" t="s">
        <v>433</v>
      </c>
      <c r="I266" s="46" t="s">
        <v>335</v>
      </c>
      <c r="J266" s="55">
        <v>1</v>
      </c>
      <c r="K266" s="55" t="s">
        <v>434</v>
      </c>
      <c r="L266" s="459">
        <v>70000</v>
      </c>
      <c r="M266" s="498"/>
      <c r="N266" s="472">
        <v>70000</v>
      </c>
      <c r="O266" s="99" t="s">
        <v>16</v>
      </c>
      <c r="P266" s="189" t="s">
        <v>7</v>
      </c>
      <c r="Q266" s="99"/>
      <c r="R266" s="118">
        <v>46203</v>
      </c>
      <c r="S266" s="118">
        <v>46234</v>
      </c>
      <c r="T266" s="118">
        <v>46326</v>
      </c>
      <c r="U266" s="99"/>
      <c r="V266" s="99"/>
      <c r="W266" s="99"/>
      <c r="X266" s="154" t="s">
        <v>427</v>
      </c>
      <c r="Y266" s="150" t="s">
        <v>1304</v>
      </c>
      <c r="Z266" s="282"/>
      <c r="AA266" s="283"/>
      <c r="AB266" s="283"/>
      <c r="AC266" s="283"/>
      <c r="AD266" s="117" t="s">
        <v>1088</v>
      </c>
      <c r="AE266" s="117" t="s">
        <v>1088</v>
      </c>
      <c r="AF266" s="150"/>
      <c r="AG266" s="150">
        <v>20656</v>
      </c>
      <c r="AH266" s="386" t="s">
        <v>1102</v>
      </c>
      <c r="AI266" s="96"/>
      <c r="AJ266" s="389"/>
      <c r="AK266" s="86"/>
      <c r="AL266" s="510" t="s">
        <v>1375</v>
      </c>
      <c r="AM266" s="56"/>
    </row>
    <row r="267" spans="1:39" s="223" customFormat="1" ht="184.9" hidden="1" customHeight="1">
      <c r="A267" s="189">
        <v>16</v>
      </c>
      <c r="B267" s="99"/>
      <c r="C267" s="333" t="s">
        <v>28</v>
      </c>
      <c r="D267" s="147"/>
      <c r="E267" s="99"/>
      <c r="F267" s="97"/>
      <c r="G267" s="98" t="s">
        <v>323</v>
      </c>
      <c r="H267" s="96" t="s">
        <v>382</v>
      </c>
      <c r="I267" s="97" t="s">
        <v>324</v>
      </c>
      <c r="J267" s="55">
        <v>3</v>
      </c>
      <c r="K267" s="55" t="s">
        <v>435</v>
      </c>
      <c r="L267" s="459">
        <v>90000</v>
      </c>
      <c r="M267" s="498"/>
      <c r="N267" s="472">
        <v>90000</v>
      </c>
      <c r="O267" s="99" t="s">
        <v>16</v>
      </c>
      <c r="P267" s="189" t="s">
        <v>156</v>
      </c>
      <c r="Q267" s="99"/>
      <c r="R267" s="118">
        <v>46203</v>
      </c>
      <c r="S267" s="118">
        <v>46234</v>
      </c>
      <c r="T267" s="118">
        <v>46326</v>
      </c>
      <c r="U267" s="99"/>
      <c r="V267" s="99"/>
      <c r="W267" s="99"/>
      <c r="X267" s="154" t="s">
        <v>427</v>
      </c>
      <c r="Y267" s="150" t="s">
        <v>1304</v>
      </c>
      <c r="Z267" s="150"/>
      <c r="AA267" s="283"/>
      <c r="AB267" s="283"/>
      <c r="AC267" s="283"/>
      <c r="AD267" s="117" t="s">
        <v>1088</v>
      </c>
      <c r="AE267" s="117" t="s">
        <v>1088</v>
      </c>
      <c r="AF267" s="150"/>
      <c r="AG267" s="150">
        <v>6718</v>
      </c>
      <c r="AH267" s="386" t="s">
        <v>1103</v>
      </c>
      <c r="AI267" s="96"/>
      <c r="AJ267" s="389"/>
      <c r="AK267" s="86"/>
      <c r="AL267" s="510" t="s">
        <v>1375</v>
      </c>
      <c r="AM267" s="56"/>
    </row>
    <row r="268" spans="1:39" s="223" customFormat="1" ht="100.5" customHeight="1">
      <c r="A268" s="189">
        <v>18</v>
      </c>
      <c r="B268" s="99"/>
      <c r="C268" s="333" t="s">
        <v>28</v>
      </c>
      <c r="D268" s="147"/>
      <c r="E268" s="99"/>
      <c r="F268" s="38"/>
      <c r="G268" s="98" t="s">
        <v>321</v>
      </c>
      <c r="H268" s="14" t="s">
        <v>436</v>
      </c>
      <c r="I268" s="38" t="s">
        <v>322</v>
      </c>
      <c r="J268" s="13">
        <v>1</v>
      </c>
      <c r="K268" s="13" t="s">
        <v>437</v>
      </c>
      <c r="L268" s="464">
        <v>33109</v>
      </c>
      <c r="M268" s="507"/>
      <c r="N268" s="472">
        <v>33109</v>
      </c>
      <c r="O268" s="99" t="s">
        <v>11</v>
      </c>
      <c r="P268" s="189" t="s">
        <v>157</v>
      </c>
      <c r="Q268" s="227"/>
      <c r="R268" s="118">
        <v>46081</v>
      </c>
      <c r="S268" s="118">
        <v>46142</v>
      </c>
      <c r="T268" s="118">
        <v>46265</v>
      </c>
      <c r="U268" s="99"/>
      <c r="V268" s="99"/>
      <c r="W268" s="99"/>
      <c r="X268" s="154" t="s">
        <v>427</v>
      </c>
      <c r="Y268" s="154" t="s">
        <v>1303</v>
      </c>
      <c r="Z268" s="281"/>
      <c r="AA268" s="281"/>
      <c r="AB268" s="285"/>
      <c r="AC268" s="285"/>
      <c r="AD268" s="279">
        <v>46235</v>
      </c>
      <c r="AE268" s="279">
        <v>46600</v>
      </c>
      <c r="AF268" s="150"/>
      <c r="AG268" s="278">
        <v>8745</v>
      </c>
      <c r="AH268" s="385"/>
      <c r="AI268" s="97"/>
      <c r="AJ268" s="389" t="s">
        <v>850</v>
      </c>
      <c r="AK268" s="86"/>
      <c r="AL268" s="56"/>
      <c r="AM268" s="56"/>
    </row>
    <row r="269" spans="1:39" s="223" customFormat="1" ht="199.9" hidden="1" customHeight="1">
      <c r="A269" s="196">
        <v>6</v>
      </c>
      <c r="B269" s="99"/>
      <c r="C269" s="335" t="s">
        <v>28</v>
      </c>
      <c r="D269" s="147"/>
      <c r="E269" s="125"/>
      <c r="F269" s="53"/>
      <c r="G269" s="255" t="s">
        <v>336</v>
      </c>
      <c r="H269" s="54" t="s">
        <v>936</v>
      </c>
      <c r="I269" s="53" t="s">
        <v>438</v>
      </c>
      <c r="J269" s="52">
        <v>1</v>
      </c>
      <c r="K269" s="52" t="s">
        <v>439</v>
      </c>
      <c r="L269" s="465">
        <v>65585804</v>
      </c>
      <c r="M269" s="507"/>
      <c r="N269" s="473">
        <v>65585804</v>
      </c>
      <c r="O269" s="125" t="s">
        <v>11</v>
      </c>
      <c r="P269" s="196" t="s">
        <v>14</v>
      </c>
      <c r="Q269" s="288"/>
      <c r="R269" s="259">
        <v>46142</v>
      </c>
      <c r="S269" s="259">
        <v>46265</v>
      </c>
      <c r="T269" s="259">
        <v>46387</v>
      </c>
      <c r="U269" s="289" t="s">
        <v>427</v>
      </c>
      <c r="V269" s="289" t="s">
        <v>387</v>
      </c>
      <c r="W269" s="290"/>
      <c r="X269" s="289" t="s">
        <v>427</v>
      </c>
      <c r="Y269" s="289" t="s">
        <v>1321</v>
      </c>
      <c r="Z269" s="290"/>
      <c r="AA269" s="291" t="s">
        <v>1106</v>
      </c>
      <c r="AB269" s="292">
        <v>45658</v>
      </c>
      <c r="AC269" s="292">
        <v>46022</v>
      </c>
      <c r="AD269" s="292">
        <v>46388</v>
      </c>
      <c r="AE269" s="292">
        <v>46752</v>
      </c>
      <c r="AF269" s="291"/>
      <c r="AG269" s="291">
        <v>12920</v>
      </c>
      <c r="AH269" s="387"/>
      <c r="AI269" s="97"/>
      <c r="AJ269" s="398"/>
      <c r="AK269" s="260"/>
      <c r="AL269" s="261" t="s">
        <v>937</v>
      </c>
      <c r="AM269" s="261" t="s">
        <v>937</v>
      </c>
    </row>
    <row r="270" spans="1:39" s="223" customFormat="1" ht="115.9" hidden="1" customHeight="1">
      <c r="A270" s="326">
        <v>8</v>
      </c>
      <c r="B270" s="99"/>
      <c r="C270" s="334" t="s">
        <v>28</v>
      </c>
      <c r="D270" s="147"/>
      <c r="E270" s="55"/>
      <c r="F270" s="56"/>
      <c r="G270" s="84" t="s">
        <v>697</v>
      </c>
      <c r="H270" s="46" t="s">
        <v>1400</v>
      </c>
      <c r="I270" s="56" t="s">
        <v>698</v>
      </c>
      <c r="J270" s="55">
        <v>1</v>
      </c>
      <c r="K270" s="55" t="s">
        <v>70</v>
      </c>
      <c r="L270" s="463">
        <f>7483730+7013322.96</f>
        <v>14497052.960000001</v>
      </c>
      <c r="M270" s="507"/>
      <c r="N270" s="472">
        <v>7483730</v>
      </c>
      <c r="O270" s="99" t="s">
        <v>11</v>
      </c>
      <c r="P270" s="189" t="s">
        <v>70</v>
      </c>
      <c r="Q270" s="99"/>
      <c r="R270" s="118">
        <v>45838</v>
      </c>
      <c r="S270" s="118">
        <v>46053</v>
      </c>
      <c r="T270" s="118">
        <v>46387</v>
      </c>
      <c r="U270" s="171"/>
      <c r="V270" s="171"/>
      <c r="W270" s="174"/>
      <c r="X270" s="13" t="s">
        <v>427</v>
      </c>
      <c r="Y270" s="13" t="s">
        <v>1303</v>
      </c>
      <c r="Z270" s="278"/>
      <c r="AA270" s="278"/>
      <c r="AB270" s="279"/>
      <c r="AC270" s="279"/>
      <c r="AD270" s="279"/>
      <c r="AE270" s="279"/>
      <c r="AF270" s="278"/>
      <c r="AG270" s="201" t="s">
        <v>1096</v>
      </c>
      <c r="AH270" s="385"/>
      <c r="AI270" s="97"/>
      <c r="AJ270" s="389" t="s">
        <v>846</v>
      </c>
      <c r="AK270" s="86"/>
      <c r="AL270" s="56" t="s">
        <v>1084</v>
      </c>
      <c r="AM270" s="56"/>
    </row>
    <row r="271" spans="1:39" ht="334.9" hidden="1" customHeight="1">
      <c r="A271" s="326">
        <v>1</v>
      </c>
      <c r="B271" s="99"/>
      <c r="C271" s="334" t="s">
        <v>146</v>
      </c>
      <c r="D271" s="147"/>
      <c r="E271" s="55"/>
      <c r="F271" s="277"/>
      <c r="G271" s="98" t="s">
        <v>341</v>
      </c>
      <c r="H271" s="130" t="s">
        <v>1082</v>
      </c>
      <c r="I271" s="277" t="s">
        <v>931</v>
      </c>
      <c r="J271" s="129">
        <v>1600</v>
      </c>
      <c r="K271" s="129" t="s">
        <v>178</v>
      </c>
      <c r="L271" s="430">
        <v>91184</v>
      </c>
      <c r="M271" s="490"/>
      <c r="N271" s="472">
        <v>91184</v>
      </c>
      <c r="O271" s="99" t="s">
        <v>11</v>
      </c>
      <c r="P271" s="189" t="s">
        <v>9</v>
      </c>
      <c r="Q271" s="227"/>
      <c r="R271" s="118">
        <v>46081</v>
      </c>
      <c r="S271" s="118">
        <v>46081</v>
      </c>
      <c r="T271" s="118">
        <v>46295</v>
      </c>
      <c r="U271" s="99"/>
      <c r="V271" s="99"/>
      <c r="W271" s="99"/>
      <c r="X271" s="301" t="s">
        <v>1302</v>
      </c>
      <c r="Y271" s="129" t="s">
        <v>1303</v>
      </c>
      <c r="Z271" s="181"/>
      <c r="AA271" s="182"/>
      <c r="AB271" s="238"/>
      <c r="AC271" s="238"/>
      <c r="AD271" s="238">
        <v>46296</v>
      </c>
      <c r="AE271" s="238">
        <v>46661</v>
      </c>
      <c r="AF271" s="129" t="s">
        <v>1083</v>
      </c>
      <c r="AG271" s="294">
        <v>451860</v>
      </c>
      <c r="AH271" s="525" t="s">
        <v>1290</v>
      </c>
      <c r="AI271" s="277"/>
      <c r="AJ271" s="389" t="s">
        <v>853</v>
      </c>
      <c r="AK271" s="86"/>
      <c r="AL271" s="56"/>
      <c r="AM271" s="56"/>
    </row>
    <row r="272" spans="1:39" ht="177" hidden="1" customHeight="1">
      <c r="A272" s="326">
        <v>1</v>
      </c>
      <c r="B272" s="99"/>
      <c r="C272" s="334" t="s">
        <v>1053</v>
      </c>
      <c r="D272" s="147"/>
      <c r="E272" s="55"/>
      <c r="F272" s="46"/>
      <c r="G272" s="98" t="s">
        <v>344</v>
      </c>
      <c r="H272" s="56" t="s">
        <v>743</v>
      </c>
      <c r="I272" s="46" t="s">
        <v>345</v>
      </c>
      <c r="J272" s="99">
        <v>1</v>
      </c>
      <c r="K272" s="99" t="s">
        <v>185</v>
      </c>
      <c r="L272" s="444">
        <v>300000</v>
      </c>
      <c r="M272" s="321"/>
      <c r="N272" s="472">
        <v>300000</v>
      </c>
      <c r="O272" s="99" t="s">
        <v>16</v>
      </c>
      <c r="P272" s="189" t="s">
        <v>9</v>
      </c>
      <c r="Q272" s="227"/>
      <c r="R272" s="118">
        <v>46053</v>
      </c>
      <c r="S272" s="118">
        <v>46112</v>
      </c>
      <c r="T272" s="118">
        <v>46265</v>
      </c>
      <c r="U272" s="99"/>
      <c r="V272" s="99"/>
      <c r="W272" s="99"/>
      <c r="X272" s="301" t="s">
        <v>1302</v>
      </c>
      <c r="Y272" s="13" t="s">
        <v>1303</v>
      </c>
      <c r="Z272" s="308"/>
      <c r="AA272" s="309"/>
      <c r="AB272" s="309"/>
      <c r="AC272" s="309"/>
      <c r="AD272" s="309"/>
      <c r="AE272" s="309"/>
      <c r="AF272" s="13"/>
      <c r="AG272" s="150"/>
      <c r="AH272" s="203"/>
      <c r="AI272" s="46"/>
      <c r="AJ272" s="389" t="s">
        <v>851</v>
      </c>
      <c r="AK272" s="86"/>
      <c r="AL272" s="112" t="s">
        <v>855</v>
      </c>
      <c r="AM272" s="510" t="s">
        <v>1377</v>
      </c>
    </row>
    <row r="273" spans="1:39" s="228" customFormat="1" ht="27.6" hidden="1" customHeight="1">
      <c r="A273" s="509" t="s">
        <v>1351</v>
      </c>
      <c r="B273" s="342"/>
      <c r="C273" s="334" t="s">
        <v>1053</v>
      </c>
      <c r="D273" s="147"/>
      <c r="E273" s="55"/>
      <c r="F273" s="53"/>
      <c r="G273" s="157"/>
      <c r="H273" s="307" t="s">
        <v>716</v>
      </c>
      <c r="I273" s="53"/>
      <c r="J273" s="52"/>
      <c r="K273" s="52"/>
      <c r="L273" s="320"/>
      <c r="M273" s="321"/>
      <c r="N273" s="473"/>
      <c r="O273" s="125"/>
      <c r="P273" s="196"/>
      <c r="Q273" s="227"/>
      <c r="R273" s="118"/>
      <c r="S273" s="118"/>
      <c r="T273" s="118"/>
      <c r="U273" s="99"/>
      <c r="V273" s="99"/>
      <c r="W273" s="99"/>
      <c r="X273" s="13"/>
      <c r="Y273" s="13"/>
      <c r="Z273" s="308"/>
      <c r="AA273" s="309"/>
      <c r="AB273" s="309"/>
      <c r="AC273" s="309"/>
      <c r="AD273" s="309"/>
      <c r="AE273" s="309"/>
      <c r="AF273" s="13"/>
      <c r="AG273" s="278">
        <v>602827</v>
      </c>
      <c r="AH273" s="349"/>
      <c r="AI273" s="46"/>
      <c r="AJ273" s="389" t="s">
        <v>848</v>
      </c>
      <c r="AK273" s="86"/>
      <c r="AL273" s="56"/>
      <c r="AM273" s="56"/>
    </row>
    <row r="274" spans="1:39" s="229" customFormat="1" ht="32.450000000000003" hidden="1" customHeight="1">
      <c r="A274" s="509" t="s">
        <v>1352</v>
      </c>
      <c r="B274" s="342"/>
      <c r="C274" s="334" t="s">
        <v>1053</v>
      </c>
      <c r="D274" s="147"/>
      <c r="E274" s="55"/>
      <c r="F274" s="38"/>
      <c r="G274" s="157"/>
      <c r="H274" s="307" t="s">
        <v>717</v>
      </c>
      <c r="I274" s="38"/>
      <c r="J274" s="13"/>
      <c r="K274" s="13"/>
      <c r="L274" s="444"/>
      <c r="M274" s="321"/>
      <c r="N274" s="472"/>
      <c r="O274" s="99"/>
      <c r="P274" s="189"/>
      <c r="Q274" s="227"/>
      <c r="R274" s="118"/>
      <c r="S274" s="118"/>
      <c r="T274" s="118"/>
      <c r="U274" s="99"/>
      <c r="V274" s="99"/>
      <c r="W274" s="99"/>
      <c r="X274" s="13"/>
      <c r="Y274" s="13"/>
      <c r="Z274" s="308"/>
      <c r="AA274" s="309"/>
      <c r="AB274" s="309"/>
      <c r="AC274" s="309"/>
      <c r="AD274" s="309"/>
      <c r="AE274" s="309"/>
      <c r="AF274" s="13"/>
      <c r="AG274" s="315">
        <v>402711</v>
      </c>
      <c r="AH274" s="91"/>
      <c r="AI274" s="46"/>
      <c r="AJ274" s="389"/>
      <c r="AK274" s="86"/>
      <c r="AL274" s="56"/>
      <c r="AM274" s="56"/>
    </row>
    <row r="275" spans="1:39" s="229" customFormat="1" ht="32.450000000000003" hidden="1" customHeight="1">
      <c r="A275" s="509" t="s">
        <v>1353</v>
      </c>
      <c r="B275" s="342"/>
      <c r="C275" s="334" t="s">
        <v>1053</v>
      </c>
      <c r="D275" s="147"/>
      <c r="E275" s="55"/>
      <c r="F275" s="38"/>
      <c r="G275" s="157"/>
      <c r="H275" s="307" t="s">
        <v>718</v>
      </c>
      <c r="I275" s="38"/>
      <c r="J275" s="13"/>
      <c r="K275" s="13"/>
      <c r="L275" s="444"/>
      <c r="M275" s="321"/>
      <c r="N275" s="472"/>
      <c r="O275" s="99"/>
      <c r="P275" s="189"/>
      <c r="Q275" s="227"/>
      <c r="R275" s="118"/>
      <c r="S275" s="118"/>
      <c r="T275" s="118"/>
      <c r="U275" s="99"/>
      <c r="V275" s="99"/>
      <c r="W275" s="99"/>
      <c r="X275" s="13"/>
      <c r="Y275" s="13"/>
      <c r="Z275" s="308"/>
      <c r="AA275" s="309"/>
      <c r="AB275" s="309"/>
      <c r="AC275" s="309"/>
      <c r="AD275" s="309"/>
      <c r="AE275" s="309"/>
      <c r="AF275" s="13"/>
      <c r="AG275" s="315">
        <v>254463</v>
      </c>
      <c r="AH275" s="91"/>
      <c r="AI275" s="46"/>
      <c r="AJ275" s="389" t="s">
        <v>850</v>
      </c>
      <c r="AK275" s="86"/>
      <c r="AL275" s="56"/>
      <c r="AM275" s="56"/>
    </row>
    <row r="276" spans="1:39" s="229" customFormat="1" ht="32.450000000000003" hidden="1" customHeight="1">
      <c r="A276" s="509" t="s">
        <v>1354</v>
      </c>
      <c r="B276" s="342"/>
      <c r="C276" s="334" t="s">
        <v>1053</v>
      </c>
      <c r="D276" s="147"/>
      <c r="E276" s="55"/>
      <c r="F276" s="38"/>
      <c r="G276" s="157"/>
      <c r="H276" s="307" t="s">
        <v>719</v>
      </c>
      <c r="I276" s="38"/>
      <c r="J276" s="13"/>
      <c r="K276" s="13"/>
      <c r="L276" s="444"/>
      <c r="M276" s="321"/>
      <c r="N276" s="472"/>
      <c r="O276" s="99"/>
      <c r="P276" s="189"/>
      <c r="Q276" s="227"/>
      <c r="R276" s="118"/>
      <c r="S276" s="118"/>
      <c r="T276" s="118"/>
      <c r="U276" s="99"/>
      <c r="V276" s="99"/>
      <c r="W276" s="99"/>
      <c r="X276" s="13"/>
      <c r="Y276" s="13"/>
      <c r="Z276" s="308"/>
      <c r="AA276" s="309"/>
      <c r="AB276" s="309"/>
      <c r="AC276" s="309"/>
      <c r="AD276" s="309"/>
      <c r="AE276" s="309"/>
      <c r="AF276" s="13"/>
      <c r="AG276" s="426">
        <v>601755</v>
      </c>
      <c r="AH276" s="91"/>
      <c r="AI276" s="46"/>
      <c r="AJ276" s="389"/>
      <c r="AK276" s="86"/>
      <c r="AL276" s="56"/>
      <c r="AM276" s="56"/>
    </row>
    <row r="277" spans="1:39" s="229" customFormat="1" ht="32.450000000000003" hidden="1" customHeight="1">
      <c r="A277" s="509" t="s">
        <v>1355</v>
      </c>
      <c r="B277" s="342"/>
      <c r="C277" s="334" t="s">
        <v>1053</v>
      </c>
      <c r="D277" s="147"/>
      <c r="E277" s="55"/>
      <c r="F277" s="38"/>
      <c r="G277" s="157"/>
      <c r="H277" s="307" t="s">
        <v>720</v>
      </c>
      <c r="I277" s="38"/>
      <c r="J277" s="13"/>
      <c r="K277" s="13"/>
      <c r="L277" s="444"/>
      <c r="M277" s="321"/>
      <c r="N277" s="472"/>
      <c r="O277" s="99"/>
      <c r="P277" s="189"/>
      <c r="Q277" s="227"/>
      <c r="R277" s="118"/>
      <c r="S277" s="118"/>
      <c r="T277" s="118"/>
      <c r="U277" s="99"/>
      <c r="V277" s="99"/>
      <c r="W277" s="99"/>
      <c r="X277" s="13"/>
      <c r="Y277" s="13"/>
      <c r="Z277" s="308"/>
      <c r="AA277" s="310"/>
      <c r="AB277" s="311"/>
      <c r="AC277" s="311"/>
      <c r="AD277" s="311"/>
      <c r="AE277" s="311"/>
      <c r="AF277" s="310"/>
      <c r="AG277" s="426">
        <v>4240</v>
      </c>
      <c r="AH277" s="91"/>
      <c r="AI277" s="46"/>
      <c r="AJ277" s="389"/>
      <c r="AK277" s="86"/>
      <c r="AL277" s="61"/>
      <c r="AM277" s="61"/>
    </row>
    <row r="278" spans="1:39" s="229" customFormat="1" ht="32.450000000000003" hidden="1" customHeight="1">
      <c r="A278" s="509" t="s">
        <v>1356</v>
      </c>
      <c r="B278" s="342"/>
      <c r="C278" s="334" t="s">
        <v>1053</v>
      </c>
      <c r="D278" s="147"/>
      <c r="E278" s="55"/>
      <c r="F278" s="38"/>
      <c r="G278" s="157"/>
      <c r="H278" s="307" t="s">
        <v>721</v>
      </c>
      <c r="I278" s="38"/>
      <c r="J278" s="13"/>
      <c r="K278" s="13"/>
      <c r="L278" s="444"/>
      <c r="M278" s="321"/>
      <c r="N278" s="472"/>
      <c r="O278" s="99"/>
      <c r="P278" s="189"/>
      <c r="Q278" s="227"/>
      <c r="R278" s="118"/>
      <c r="S278" s="118"/>
      <c r="T278" s="118"/>
      <c r="U278" s="99"/>
      <c r="V278" s="99"/>
      <c r="W278" s="99"/>
      <c r="X278" s="13"/>
      <c r="Y278" s="13"/>
      <c r="Z278" s="308"/>
      <c r="AA278" s="310"/>
      <c r="AB278" s="311"/>
      <c r="AC278" s="311"/>
      <c r="AD278" s="311"/>
      <c r="AE278" s="311"/>
      <c r="AF278" s="310"/>
      <c r="AG278" s="426">
        <v>486666</v>
      </c>
      <c r="AH278" s="91"/>
      <c r="AI278" s="46"/>
      <c r="AJ278" s="389"/>
      <c r="AK278" s="86"/>
      <c r="AL278" s="56"/>
      <c r="AM278" s="56"/>
    </row>
    <row r="279" spans="1:39" s="229" customFormat="1" ht="32.450000000000003" hidden="1" customHeight="1">
      <c r="A279" s="509" t="s">
        <v>1357</v>
      </c>
      <c r="B279" s="342"/>
      <c r="C279" s="334" t="s">
        <v>1053</v>
      </c>
      <c r="D279" s="147"/>
      <c r="E279" s="55"/>
      <c r="F279" s="38"/>
      <c r="G279" s="157"/>
      <c r="H279" s="307" t="s">
        <v>722</v>
      </c>
      <c r="I279" s="38"/>
      <c r="J279" s="13"/>
      <c r="K279" s="13"/>
      <c r="L279" s="444"/>
      <c r="M279" s="321"/>
      <c r="N279" s="472"/>
      <c r="O279" s="99"/>
      <c r="P279" s="189"/>
      <c r="Q279" s="227"/>
      <c r="R279" s="118"/>
      <c r="S279" s="118"/>
      <c r="T279" s="118"/>
      <c r="U279" s="99"/>
      <c r="V279" s="99"/>
      <c r="W279" s="99"/>
      <c r="X279" s="13"/>
      <c r="Y279" s="13"/>
      <c r="Z279" s="308"/>
      <c r="AA279" s="312"/>
      <c r="AB279" s="312"/>
      <c r="AC279" s="312"/>
      <c r="AD279" s="312"/>
      <c r="AE279" s="312"/>
      <c r="AF279" s="42"/>
      <c r="AG279" s="315">
        <v>485515</v>
      </c>
      <c r="AH279" s="91"/>
      <c r="AI279" s="46"/>
      <c r="AJ279" s="389"/>
      <c r="AK279" s="86"/>
      <c r="AL279" s="61"/>
      <c r="AM279" s="61"/>
    </row>
    <row r="280" spans="1:39" s="229" customFormat="1" ht="32.450000000000003" hidden="1" customHeight="1">
      <c r="A280" s="509" t="s">
        <v>1358</v>
      </c>
      <c r="B280" s="342"/>
      <c r="C280" s="334" t="s">
        <v>1053</v>
      </c>
      <c r="D280" s="147"/>
      <c r="E280" s="55"/>
      <c r="F280" s="38"/>
      <c r="G280" s="157"/>
      <c r="H280" s="307" t="s">
        <v>723</v>
      </c>
      <c r="I280" s="38"/>
      <c r="J280" s="13"/>
      <c r="K280" s="13"/>
      <c r="L280" s="444"/>
      <c r="M280" s="321"/>
      <c r="N280" s="472"/>
      <c r="O280" s="99"/>
      <c r="P280" s="189"/>
      <c r="Q280" s="227"/>
      <c r="R280" s="118"/>
      <c r="S280" s="118"/>
      <c r="T280" s="118"/>
      <c r="U280" s="99"/>
      <c r="V280" s="99"/>
      <c r="W280" s="99"/>
      <c r="X280" s="13"/>
      <c r="Y280" s="13"/>
      <c r="Z280" s="308"/>
      <c r="AA280" s="309"/>
      <c r="AB280" s="309"/>
      <c r="AC280" s="309"/>
      <c r="AD280" s="309"/>
      <c r="AE280" s="309"/>
      <c r="AF280" s="13"/>
      <c r="AG280" s="315">
        <v>130770</v>
      </c>
      <c r="AH280" s="91"/>
      <c r="AI280" s="46"/>
      <c r="AJ280" s="389"/>
      <c r="AK280" s="86"/>
      <c r="AL280" s="61"/>
      <c r="AM280" s="61"/>
    </row>
    <row r="281" spans="1:39" s="229" customFormat="1" ht="32.450000000000003" hidden="1" customHeight="1">
      <c r="A281" s="509" t="s">
        <v>1359</v>
      </c>
      <c r="B281" s="342"/>
      <c r="C281" s="334" t="s">
        <v>1053</v>
      </c>
      <c r="D281" s="147"/>
      <c r="E281" s="55"/>
      <c r="F281" s="38"/>
      <c r="G281" s="157"/>
      <c r="H281" s="307" t="s">
        <v>1383</v>
      </c>
      <c r="I281" s="38"/>
      <c r="J281" s="13"/>
      <c r="K281" s="13"/>
      <c r="L281" s="444"/>
      <c r="M281" s="321"/>
      <c r="N281" s="472"/>
      <c r="O281" s="99"/>
      <c r="P281" s="189"/>
      <c r="Q281" s="227"/>
      <c r="R281" s="118"/>
      <c r="S281" s="118"/>
      <c r="T281" s="118"/>
      <c r="U281" s="99"/>
      <c r="V281" s="99"/>
      <c r="W281" s="99"/>
      <c r="X281" s="13"/>
      <c r="Y281" s="13"/>
      <c r="Z281" s="308"/>
      <c r="AA281" s="309"/>
      <c r="AB281" s="309"/>
      <c r="AC281" s="309"/>
      <c r="AD281" s="309"/>
      <c r="AE281" s="309"/>
      <c r="AF281" s="13"/>
      <c r="AG281" s="315">
        <v>479238</v>
      </c>
      <c r="AH281" s="91"/>
      <c r="AI281" s="46"/>
      <c r="AJ281" s="389" t="s">
        <v>846</v>
      </c>
      <c r="AK281" s="86"/>
      <c r="AL281" s="61"/>
      <c r="AM281" s="61"/>
    </row>
    <row r="282" spans="1:39" s="229" customFormat="1" ht="32.450000000000003" hidden="1" customHeight="1">
      <c r="A282" s="509" t="s">
        <v>1360</v>
      </c>
      <c r="B282" s="342"/>
      <c r="C282" s="334" t="s">
        <v>1053</v>
      </c>
      <c r="D282" s="147"/>
      <c r="E282" s="55"/>
      <c r="F282" s="38"/>
      <c r="G282" s="157"/>
      <c r="H282" s="307" t="s">
        <v>724</v>
      </c>
      <c r="I282" s="38"/>
      <c r="J282" s="13"/>
      <c r="K282" s="13"/>
      <c r="L282" s="444"/>
      <c r="M282" s="321"/>
      <c r="N282" s="472"/>
      <c r="O282" s="99"/>
      <c r="P282" s="189"/>
      <c r="Q282" s="227"/>
      <c r="R282" s="118"/>
      <c r="S282" s="118"/>
      <c r="T282" s="118"/>
      <c r="U282" s="99"/>
      <c r="V282" s="99"/>
      <c r="W282" s="99"/>
      <c r="X282" s="13"/>
      <c r="Y282" s="13"/>
      <c r="Z282" s="308"/>
      <c r="AA282" s="309"/>
      <c r="AB282" s="309"/>
      <c r="AC282" s="309"/>
      <c r="AD282" s="309"/>
      <c r="AE282" s="309"/>
      <c r="AF282" s="13"/>
      <c r="AG282" s="315">
        <v>456400</v>
      </c>
      <c r="AH282" s="91"/>
      <c r="AI282" s="46"/>
      <c r="AJ282" s="389"/>
      <c r="AK282" s="86"/>
      <c r="AL282" s="56"/>
      <c r="AM282" s="56"/>
    </row>
    <row r="283" spans="1:39" s="229" customFormat="1" ht="32.450000000000003" hidden="1" customHeight="1">
      <c r="A283" s="509" t="s">
        <v>1361</v>
      </c>
      <c r="B283" s="342"/>
      <c r="C283" s="334" t="s">
        <v>1053</v>
      </c>
      <c r="D283" s="147"/>
      <c r="E283" s="55"/>
      <c r="F283" s="38"/>
      <c r="G283" s="157"/>
      <c r="H283" s="307" t="s">
        <v>725</v>
      </c>
      <c r="I283" s="38"/>
      <c r="J283" s="13"/>
      <c r="K283" s="13"/>
      <c r="L283" s="444"/>
      <c r="M283" s="321"/>
      <c r="N283" s="472"/>
      <c r="O283" s="99"/>
      <c r="P283" s="189"/>
      <c r="Q283" s="99"/>
      <c r="R283" s="118"/>
      <c r="S283" s="118"/>
      <c r="T283" s="118"/>
      <c r="U283" s="99"/>
      <c r="V283" s="55"/>
      <c r="W283" s="55"/>
      <c r="X283" s="13"/>
      <c r="Y283" s="13"/>
      <c r="Z283" s="309"/>
      <c r="AA283" s="13"/>
      <c r="AB283" s="309"/>
      <c r="AC283" s="309"/>
      <c r="AD283" s="309"/>
      <c r="AE283" s="309"/>
      <c r="AF283" s="13"/>
      <c r="AG283" s="315">
        <v>601933</v>
      </c>
      <c r="AH283" s="91"/>
      <c r="AI283" s="46"/>
      <c r="AJ283" s="389"/>
      <c r="AK283" s="86"/>
      <c r="AL283" s="56"/>
      <c r="AM283" s="56"/>
    </row>
    <row r="284" spans="1:39" s="229" customFormat="1" ht="25.15" hidden="1" customHeight="1">
      <c r="A284" s="509" t="s">
        <v>1362</v>
      </c>
      <c r="B284" s="342"/>
      <c r="C284" s="334" t="s">
        <v>1053</v>
      </c>
      <c r="D284" s="147"/>
      <c r="E284" s="55"/>
      <c r="F284" s="38"/>
      <c r="G284" s="157"/>
      <c r="H284" s="307" t="s">
        <v>726</v>
      </c>
      <c r="I284" s="38"/>
      <c r="J284" s="13"/>
      <c r="K284" s="13"/>
      <c r="L284" s="444"/>
      <c r="M284" s="321"/>
      <c r="N284" s="472"/>
      <c r="O284" s="99"/>
      <c r="P284" s="189"/>
      <c r="Q284" s="227"/>
      <c r="R284" s="118"/>
      <c r="S284" s="118"/>
      <c r="T284" s="118"/>
      <c r="U284" s="99"/>
      <c r="V284" s="99"/>
      <c r="W284" s="99"/>
      <c r="X284" s="13"/>
      <c r="Y284" s="13"/>
      <c r="Z284" s="313"/>
      <c r="AA284" s="19"/>
      <c r="AB284" s="314"/>
      <c r="AC284" s="314"/>
      <c r="AD284" s="314"/>
      <c r="AE284" s="314"/>
      <c r="AF284" s="154"/>
      <c r="AG284" s="315">
        <v>483028</v>
      </c>
      <c r="AH284" s="91"/>
      <c r="AI284" s="46"/>
      <c r="AJ284" s="389" t="s">
        <v>854</v>
      </c>
      <c r="AK284" s="86"/>
      <c r="AL284" s="56" t="s">
        <v>1378</v>
      </c>
      <c r="AM284" s="56"/>
    </row>
    <row r="285" spans="1:39" s="229" customFormat="1" ht="32.450000000000003" hidden="1" customHeight="1">
      <c r="A285" s="534" t="s">
        <v>699</v>
      </c>
      <c r="B285" s="99"/>
      <c r="C285" s="334" t="s">
        <v>1053</v>
      </c>
      <c r="D285" s="147"/>
      <c r="E285" s="55"/>
      <c r="F285" s="38"/>
      <c r="G285" s="157"/>
      <c r="H285" s="307" t="s">
        <v>727</v>
      </c>
      <c r="I285" s="38"/>
      <c r="J285" s="13"/>
      <c r="K285" s="13"/>
      <c r="L285" s="444"/>
      <c r="M285" s="321"/>
      <c r="N285" s="472"/>
      <c r="O285" s="99"/>
      <c r="P285" s="189"/>
      <c r="Q285" s="99"/>
      <c r="R285" s="118"/>
      <c r="S285" s="118"/>
      <c r="T285" s="118"/>
      <c r="U285" s="99"/>
      <c r="V285" s="99"/>
      <c r="W285" s="99"/>
      <c r="X285" s="13"/>
      <c r="Y285" s="13"/>
      <c r="Z285" s="19"/>
      <c r="AA285" s="19"/>
      <c r="AB285" s="314"/>
      <c r="AC285" s="314"/>
      <c r="AD285" s="314"/>
      <c r="AE285" s="314"/>
      <c r="AF285" s="345"/>
      <c r="AG285" s="315">
        <v>284222</v>
      </c>
      <c r="AH285" s="91"/>
      <c r="AI285" s="46"/>
      <c r="AJ285" s="389" t="s">
        <v>856</v>
      </c>
      <c r="AK285" s="86"/>
      <c r="AL285" s="56"/>
      <c r="AM285" s="56"/>
    </row>
    <row r="286" spans="1:39" s="229" customFormat="1" ht="32.450000000000003" hidden="1" customHeight="1">
      <c r="A286" s="534" t="s">
        <v>700</v>
      </c>
      <c r="B286" s="99"/>
      <c r="C286" s="334" t="s">
        <v>1053</v>
      </c>
      <c r="D286" s="147"/>
      <c r="E286" s="55"/>
      <c r="F286" s="38"/>
      <c r="G286" s="157"/>
      <c r="H286" s="307" t="s">
        <v>728</v>
      </c>
      <c r="I286" s="38"/>
      <c r="J286" s="13"/>
      <c r="K286" s="13"/>
      <c r="L286" s="444"/>
      <c r="M286" s="321"/>
      <c r="N286" s="472"/>
      <c r="O286" s="99"/>
      <c r="P286" s="189"/>
      <c r="Q286" s="99"/>
      <c r="R286" s="118"/>
      <c r="S286" s="118"/>
      <c r="T286" s="118"/>
      <c r="U286" s="99"/>
      <c r="V286" s="99"/>
      <c r="W286" s="99"/>
      <c r="X286" s="13"/>
      <c r="Y286" s="13"/>
      <c r="Z286" s="19"/>
      <c r="AA286" s="19"/>
      <c r="AB286" s="314"/>
      <c r="AC286" s="314"/>
      <c r="AD286" s="314"/>
      <c r="AE286" s="314"/>
      <c r="AF286" s="345"/>
      <c r="AG286" s="315">
        <v>476987</v>
      </c>
      <c r="AH286" s="91"/>
      <c r="AI286" s="46"/>
      <c r="AJ286" s="389" t="s">
        <v>856</v>
      </c>
      <c r="AK286" s="86"/>
      <c r="AL286" s="56"/>
      <c r="AM286" s="56"/>
    </row>
    <row r="287" spans="1:39" s="229" customFormat="1" ht="32.450000000000003" hidden="1" customHeight="1">
      <c r="A287" s="534" t="s">
        <v>701</v>
      </c>
      <c r="B287" s="99"/>
      <c r="C287" s="334" t="s">
        <v>1053</v>
      </c>
      <c r="D287" s="147"/>
      <c r="E287" s="55"/>
      <c r="F287" s="38"/>
      <c r="G287" s="157"/>
      <c r="H287" s="307" t="s">
        <v>729</v>
      </c>
      <c r="I287" s="38"/>
      <c r="J287" s="13"/>
      <c r="K287" s="13"/>
      <c r="L287" s="444"/>
      <c r="M287" s="321"/>
      <c r="N287" s="472"/>
      <c r="O287" s="99"/>
      <c r="P287" s="189"/>
      <c r="Q287" s="99"/>
      <c r="R287" s="118"/>
      <c r="S287" s="118"/>
      <c r="T287" s="118"/>
      <c r="U287" s="99"/>
      <c r="V287" s="99"/>
      <c r="W287" s="99"/>
      <c r="X287" s="13"/>
      <c r="Y287" s="13"/>
      <c r="Z287" s="19"/>
      <c r="AA287" s="19"/>
      <c r="AB287" s="314"/>
      <c r="AC287" s="314"/>
      <c r="AD287" s="314"/>
      <c r="AE287" s="314"/>
      <c r="AF287" s="345"/>
      <c r="AG287" s="315">
        <v>301258</v>
      </c>
      <c r="AH287" s="91"/>
      <c r="AI287" s="46"/>
      <c r="AJ287" s="389"/>
      <c r="AK287" s="86"/>
      <c r="AL287" s="56"/>
      <c r="AM287" s="56"/>
    </row>
    <row r="288" spans="1:39" s="229" customFormat="1" ht="32.450000000000003" hidden="1" customHeight="1">
      <c r="A288" s="534" t="s">
        <v>702</v>
      </c>
      <c r="B288" s="99"/>
      <c r="C288" s="334" t="s">
        <v>1053</v>
      </c>
      <c r="D288" s="147"/>
      <c r="E288" s="55"/>
      <c r="F288" s="38"/>
      <c r="G288" s="157"/>
      <c r="H288" s="307" t="s">
        <v>730</v>
      </c>
      <c r="I288" s="38"/>
      <c r="J288" s="13"/>
      <c r="K288" s="13"/>
      <c r="L288" s="444"/>
      <c r="M288" s="321"/>
      <c r="N288" s="472"/>
      <c r="O288" s="99"/>
      <c r="P288" s="189"/>
      <c r="Q288" s="99"/>
      <c r="R288" s="118"/>
      <c r="S288" s="118"/>
      <c r="T288" s="118"/>
      <c r="U288" s="99"/>
      <c r="V288" s="99"/>
      <c r="W288" s="99"/>
      <c r="X288" s="13"/>
      <c r="Y288" s="13"/>
      <c r="Z288" s="19"/>
      <c r="AA288" s="19"/>
      <c r="AB288" s="314"/>
      <c r="AC288" s="314"/>
      <c r="AD288" s="314"/>
      <c r="AE288" s="314"/>
      <c r="AF288" s="345"/>
      <c r="AG288" s="315">
        <v>292383</v>
      </c>
      <c r="AH288" s="91"/>
      <c r="AI288" s="46"/>
      <c r="AJ288" s="389"/>
      <c r="AK288" s="86"/>
      <c r="AL288" s="56" t="s">
        <v>1381</v>
      </c>
      <c r="AM288" s="56"/>
    </row>
    <row r="289" spans="1:39" s="229" customFormat="1" ht="32.450000000000003" hidden="1" customHeight="1">
      <c r="A289" s="534" t="s">
        <v>703</v>
      </c>
      <c r="B289" s="99"/>
      <c r="C289" s="334" t="s">
        <v>1053</v>
      </c>
      <c r="D289" s="147"/>
      <c r="E289" s="55"/>
      <c r="F289" s="38"/>
      <c r="G289" s="157"/>
      <c r="H289" s="307" t="s">
        <v>731</v>
      </c>
      <c r="I289" s="38"/>
      <c r="J289" s="13"/>
      <c r="K289" s="13"/>
      <c r="L289" s="444"/>
      <c r="M289" s="321"/>
      <c r="N289" s="472"/>
      <c r="O289" s="99"/>
      <c r="P289" s="189"/>
      <c r="Q289" s="99"/>
      <c r="R289" s="118"/>
      <c r="S289" s="118"/>
      <c r="T289" s="118"/>
      <c r="U289" s="99"/>
      <c r="V289" s="99"/>
      <c r="W289" s="99"/>
      <c r="X289" s="13"/>
      <c r="Y289" s="13"/>
      <c r="Z289" s="19"/>
      <c r="AA289" s="19"/>
      <c r="AB289" s="314"/>
      <c r="AC289" s="314"/>
      <c r="AD289" s="314"/>
      <c r="AE289" s="314"/>
      <c r="AF289" s="345"/>
      <c r="AG289" s="315">
        <v>296230</v>
      </c>
      <c r="AH289" s="91"/>
      <c r="AI289" s="46"/>
      <c r="AJ289" s="389" t="s">
        <v>844</v>
      </c>
      <c r="AK289" s="86"/>
      <c r="AL289" s="61"/>
      <c r="AM289" s="61"/>
    </row>
    <row r="290" spans="1:39" s="229" customFormat="1" ht="32.450000000000003" hidden="1" customHeight="1">
      <c r="A290" s="534" t="s">
        <v>704</v>
      </c>
      <c r="B290" s="99"/>
      <c r="C290" s="334" t="s">
        <v>1053</v>
      </c>
      <c r="D290" s="147"/>
      <c r="E290" s="55"/>
      <c r="F290" s="38"/>
      <c r="G290" s="157"/>
      <c r="H290" s="307" t="s">
        <v>742</v>
      </c>
      <c r="I290" s="38"/>
      <c r="J290" s="13"/>
      <c r="K290" s="13"/>
      <c r="L290" s="444"/>
      <c r="M290" s="321"/>
      <c r="N290" s="472"/>
      <c r="O290" s="99"/>
      <c r="P290" s="189"/>
      <c r="Q290" s="99"/>
      <c r="R290" s="118"/>
      <c r="S290" s="118"/>
      <c r="T290" s="118"/>
      <c r="U290" s="99"/>
      <c r="V290" s="99"/>
      <c r="W290" s="99"/>
      <c r="X290" s="13"/>
      <c r="Y290" s="13"/>
      <c r="Z290" s="19"/>
      <c r="AA290" s="19"/>
      <c r="AB290" s="314"/>
      <c r="AC290" s="314"/>
      <c r="AD290" s="314"/>
      <c r="AE290" s="314"/>
      <c r="AF290" s="345"/>
      <c r="AG290" s="315">
        <v>603811</v>
      </c>
      <c r="AH290" s="91"/>
      <c r="AI290" s="46"/>
      <c r="AJ290" s="389"/>
      <c r="AK290" s="86"/>
      <c r="AL290" s="56" t="s">
        <v>1380</v>
      </c>
      <c r="AM290" s="56"/>
    </row>
    <row r="291" spans="1:39" s="229" customFormat="1" ht="32.450000000000003" hidden="1" customHeight="1">
      <c r="A291" s="534" t="s">
        <v>705</v>
      </c>
      <c r="B291" s="99"/>
      <c r="C291" s="334" t="s">
        <v>1053</v>
      </c>
      <c r="D291" s="147"/>
      <c r="E291" s="55"/>
      <c r="F291" s="38"/>
      <c r="G291" s="157"/>
      <c r="H291" s="307" t="s">
        <v>732</v>
      </c>
      <c r="I291" s="38"/>
      <c r="J291" s="13"/>
      <c r="K291" s="13"/>
      <c r="L291" s="444"/>
      <c r="M291" s="321"/>
      <c r="N291" s="472"/>
      <c r="O291" s="99"/>
      <c r="P291" s="189"/>
      <c r="Q291" s="99"/>
      <c r="R291" s="118"/>
      <c r="S291" s="118"/>
      <c r="T291" s="118"/>
      <c r="U291" s="99"/>
      <c r="V291" s="99"/>
      <c r="W291" s="99"/>
      <c r="X291" s="13"/>
      <c r="Y291" s="13"/>
      <c r="Z291" s="19"/>
      <c r="AA291" s="19"/>
      <c r="AB291" s="314"/>
      <c r="AC291" s="314"/>
      <c r="AD291" s="314"/>
      <c r="AE291" s="314"/>
      <c r="AF291" s="345"/>
      <c r="AG291" s="315">
        <v>451980</v>
      </c>
      <c r="AH291" s="91"/>
      <c r="AI291" s="46"/>
      <c r="AJ291" s="389" t="s">
        <v>852</v>
      </c>
      <c r="AK291" s="86"/>
      <c r="AL291" s="56" t="s">
        <v>1379</v>
      </c>
      <c r="AM291" s="56"/>
    </row>
    <row r="292" spans="1:39" s="229" customFormat="1" ht="32.450000000000003" hidden="1" customHeight="1">
      <c r="A292" s="534" t="s">
        <v>706</v>
      </c>
      <c r="B292" s="99"/>
      <c r="C292" s="334" t="s">
        <v>1053</v>
      </c>
      <c r="D292" s="147"/>
      <c r="E292" s="55"/>
      <c r="F292" s="38"/>
      <c r="G292" s="157"/>
      <c r="H292" s="307" t="s">
        <v>733</v>
      </c>
      <c r="I292" s="38"/>
      <c r="J292" s="13"/>
      <c r="K292" s="13"/>
      <c r="L292" s="444"/>
      <c r="M292" s="321"/>
      <c r="N292" s="472"/>
      <c r="O292" s="99"/>
      <c r="P292" s="189"/>
      <c r="Q292" s="99"/>
      <c r="R292" s="118"/>
      <c r="S292" s="118"/>
      <c r="T292" s="118"/>
      <c r="U292" s="99"/>
      <c r="V292" s="99"/>
      <c r="W292" s="99"/>
      <c r="X292" s="13"/>
      <c r="Y292" s="13"/>
      <c r="Z292" s="19"/>
      <c r="AA292" s="19"/>
      <c r="AB292" s="314"/>
      <c r="AC292" s="314"/>
      <c r="AD292" s="314"/>
      <c r="AE292" s="314"/>
      <c r="AF292" s="345"/>
      <c r="AG292" s="315">
        <v>408686</v>
      </c>
      <c r="AH292" s="91"/>
      <c r="AI292" s="46"/>
      <c r="AJ292" s="389"/>
      <c r="AK292" s="86"/>
      <c r="AL292" s="56"/>
      <c r="AM292" s="56"/>
    </row>
    <row r="293" spans="1:39" s="229" customFormat="1" ht="32.450000000000003" hidden="1" customHeight="1">
      <c r="A293" s="534" t="s">
        <v>707</v>
      </c>
      <c r="B293" s="99"/>
      <c r="C293" s="334" t="s">
        <v>1053</v>
      </c>
      <c r="D293" s="147"/>
      <c r="E293" s="55"/>
      <c r="F293" s="38"/>
      <c r="G293" s="157"/>
      <c r="H293" s="307" t="s">
        <v>734</v>
      </c>
      <c r="I293" s="38"/>
      <c r="J293" s="13"/>
      <c r="K293" s="13"/>
      <c r="L293" s="444"/>
      <c r="M293" s="321"/>
      <c r="N293" s="472"/>
      <c r="O293" s="99"/>
      <c r="P293" s="189"/>
      <c r="Q293" s="99"/>
      <c r="R293" s="118"/>
      <c r="S293" s="118"/>
      <c r="T293" s="118"/>
      <c r="U293" s="99"/>
      <c r="V293" s="99"/>
      <c r="W293" s="99"/>
      <c r="X293" s="13"/>
      <c r="Y293" s="13"/>
      <c r="Z293" s="19"/>
      <c r="AA293" s="19"/>
      <c r="AB293" s="314"/>
      <c r="AC293" s="314"/>
      <c r="AD293" s="314"/>
      <c r="AE293" s="314"/>
      <c r="AF293" s="345"/>
      <c r="AG293" s="315">
        <v>408686</v>
      </c>
      <c r="AH293" s="91"/>
      <c r="AI293" s="46"/>
      <c r="AJ293" s="389"/>
      <c r="AK293" s="86"/>
      <c r="AL293" s="56"/>
      <c r="AM293" s="56"/>
    </row>
    <row r="294" spans="1:39" s="229" customFormat="1" ht="32.450000000000003" hidden="1" customHeight="1">
      <c r="A294" s="534" t="s">
        <v>708</v>
      </c>
      <c r="B294" s="99"/>
      <c r="C294" s="334" t="s">
        <v>1053</v>
      </c>
      <c r="D294" s="147"/>
      <c r="E294" s="55"/>
      <c r="F294" s="38"/>
      <c r="G294" s="157"/>
      <c r="H294" s="307" t="s">
        <v>735</v>
      </c>
      <c r="I294" s="38"/>
      <c r="J294" s="13"/>
      <c r="K294" s="13"/>
      <c r="L294" s="444"/>
      <c r="M294" s="321"/>
      <c r="N294" s="472"/>
      <c r="O294" s="99"/>
      <c r="P294" s="189"/>
      <c r="Q294" s="99"/>
      <c r="R294" s="118"/>
      <c r="S294" s="118"/>
      <c r="T294" s="118"/>
      <c r="U294" s="99"/>
      <c r="V294" s="99"/>
      <c r="W294" s="99"/>
      <c r="X294" s="13"/>
      <c r="Y294" s="13"/>
      <c r="Z294" s="19"/>
      <c r="AA294" s="19"/>
      <c r="AB294" s="314"/>
      <c r="AC294" s="314"/>
      <c r="AD294" s="314"/>
      <c r="AE294" s="314"/>
      <c r="AF294" s="345"/>
      <c r="AG294" s="315">
        <v>456817</v>
      </c>
      <c r="AH294" s="91"/>
      <c r="AI294" s="46"/>
      <c r="AJ294" s="389"/>
      <c r="AK294" s="86"/>
      <c r="AL294" s="56"/>
      <c r="AM294" s="56"/>
    </row>
    <row r="295" spans="1:39" s="229" customFormat="1" ht="32.450000000000003" hidden="1" customHeight="1">
      <c r="A295" s="534" t="s">
        <v>709</v>
      </c>
      <c r="B295" s="99"/>
      <c r="C295" s="334" t="s">
        <v>1053</v>
      </c>
      <c r="D295" s="147"/>
      <c r="E295" s="55"/>
      <c r="F295" s="38"/>
      <c r="G295" s="157"/>
      <c r="H295" s="307" t="s">
        <v>736</v>
      </c>
      <c r="I295" s="38"/>
      <c r="J295" s="13"/>
      <c r="K295" s="13"/>
      <c r="L295" s="444"/>
      <c r="M295" s="321"/>
      <c r="N295" s="472"/>
      <c r="O295" s="99"/>
      <c r="P295" s="189"/>
      <c r="Q295" s="99"/>
      <c r="R295" s="118"/>
      <c r="S295" s="118"/>
      <c r="T295" s="118"/>
      <c r="U295" s="99"/>
      <c r="V295" s="99"/>
      <c r="W295" s="99"/>
      <c r="X295" s="13"/>
      <c r="Y295" s="13"/>
      <c r="Z295" s="19"/>
      <c r="AA295" s="19"/>
      <c r="AB295" s="314"/>
      <c r="AC295" s="314"/>
      <c r="AD295" s="314"/>
      <c r="AE295" s="314"/>
      <c r="AF295" s="345"/>
      <c r="AG295" s="315">
        <v>283654</v>
      </c>
      <c r="AH295" s="91"/>
      <c r="AI295" s="46"/>
      <c r="AJ295" s="389"/>
      <c r="AK295" s="86"/>
      <c r="AL295" s="56"/>
      <c r="AM295" s="56"/>
    </row>
    <row r="296" spans="1:39" s="229" customFormat="1" ht="32.450000000000003" hidden="1" customHeight="1">
      <c r="A296" s="534" t="s">
        <v>710</v>
      </c>
      <c r="B296" s="99"/>
      <c r="C296" s="334" t="s">
        <v>1053</v>
      </c>
      <c r="D296" s="147"/>
      <c r="E296" s="55"/>
      <c r="F296" s="38"/>
      <c r="G296" s="157"/>
      <c r="H296" s="307" t="s">
        <v>737</v>
      </c>
      <c r="I296" s="38"/>
      <c r="J296" s="13"/>
      <c r="K296" s="13"/>
      <c r="L296" s="444"/>
      <c r="M296" s="321"/>
      <c r="N296" s="472"/>
      <c r="O296" s="99"/>
      <c r="P296" s="189"/>
      <c r="Q296" s="99"/>
      <c r="R296" s="118"/>
      <c r="S296" s="118"/>
      <c r="T296" s="118"/>
      <c r="U296" s="99"/>
      <c r="V296" s="99"/>
      <c r="W296" s="99"/>
      <c r="X296" s="13"/>
      <c r="Y296" s="13"/>
      <c r="Z296" s="19"/>
      <c r="AA296" s="19"/>
      <c r="AB296" s="285"/>
      <c r="AC296" s="285"/>
      <c r="AD296" s="285"/>
      <c r="AE296" s="285"/>
      <c r="AF296" s="278"/>
      <c r="AG296" s="315">
        <v>452910</v>
      </c>
      <c r="AH296" s="91"/>
      <c r="AI296" s="46"/>
      <c r="AJ296" s="389" t="s">
        <v>856</v>
      </c>
      <c r="AK296" s="86"/>
      <c r="AL296" s="56"/>
      <c r="AM296" s="56"/>
    </row>
    <row r="297" spans="1:39" s="229" customFormat="1" ht="32.450000000000003" hidden="1" customHeight="1">
      <c r="A297" s="534" t="s">
        <v>711</v>
      </c>
      <c r="B297" s="99"/>
      <c r="C297" s="334" t="s">
        <v>1053</v>
      </c>
      <c r="D297" s="147"/>
      <c r="E297" s="55"/>
      <c r="F297" s="38"/>
      <c r="G297" s="157"/>
      <c r="H297" s="14" t="s">
        <v>1384</v>
      </c>
      <c r="I297" s="38"/>
      <c r="J297" s="13"/>
      <c r="K297" s="13"/>
      <c r="L297" s="444"/>
      <c r="M297" s="321"/>
      <c r="N297" s="472"/>
      <c r="O297" s="99"/>
      <c r="P297" s="189"/>
      <c r="Q297" s="99"/>
      <c r="R297" s="118"/>
      <c r="S297" s="118"/>
      <c r="T297" s="118"/>
      <c r="U297" s="99"/>
      <c r="V297" s="99"/>
      <c r="W297" s="99"/>
      <c r="X297" s="13"/>
      <c r="Y297" s="13"/>
      <c r="Z297" s="19"/>
      <c r="AA297" s="19"/>
      <c r="AB297" s="285"/>
      <c r="AC297" s="285"/>
      <c r="AD297" s="285"/>
      <c r="AE297" s="285"/>
      <c r="AF297" s="278"/>
      <c r="AG297" s="315">
        <v>601</v>
      </c>
      <c r="AH297" s="91"/>
      <c r="AI297" s="46"/>
      <c r="AJ297" s="389"/>
      <c r="AK297" s="86"/>
      <c r="AL297" s="47"/>
      <c r="AM297" s="14"/>
    </row>
    <row r="298" spans="1:39" s="229" customFormat="1" ht="32.450000000000003" hidden="1" customHeight="1">
      <c r="A298" s="534" t="s">
        <v>712</v>
      </c>
      <c r="B298" s="99"/>
      <c r="C298" s="334" t="s">
        <v>1053</v>
      </c>
      <c r="D298" s="147"/>
      <c r="E298" s="55"/>
      <c r="F298" s="38"/>
      <c r="G298" s="157"/>
      <c r="H298" s="307" t="s">
        <v>738</v>
      </c>
      <c r="I298" s="38"/>
      <c r="J298" s="13"/>
      <c r="K298" s="13"/>
      <c r="L298" s="444"/>
      <c r="M298" s="321"/>
      <c r="N298" s="472"/>
      <c r="O298" s="99"/>
      <c r="P298" s="189"/>
      <c r="Q298" s="99"/>
      <c r="R298" s="118"/>
      <c r="S298" s="118"/>
      <c r="T298" s="118"/>
      <c r="U298" s="99"/>
      <c r="V298" s="99"/>
      <c r="W298" s="99"/>
      <c r="X298" s="13"/>
      <c r="Y298" s="13"/>
      <c r="Z298" s="19"/>
      <c r="AA298" s="19"/>
      <c r="AB298" s="285"/>
      <c r="AC298" s="285"/>
      <c r="AD298" s="285"/>
      <c r="AE298" s="285"/>
      <c r="AF298" s="278"/>
      <c r="AG298" s="315">
        <v>9404</v>
      </c>
      <c r="AH298" s="91"/>
      <c r="AI298" s="46"/>
      <c r="AJ298" s="389"/>
      <c r="AK298" s="86"/>
      <c r="AL298" s="47"/>
      <c r="AM298" s="14"/>
    </row>
    <row r="299" spans="1:39" s="229" customFormat="1" ht="32.450000000000003" hidden="1" customHeight="1">
      <c r="A299" s="534" t="s">
        <v>713</v>
      </c>
      <c r="B299" s="99"/>
      <c r="C299" s="334" t="s">
        <v>1053</v>
      </c>
      <c r="D299" s="147"/>
      <c r="E299" s="55"/>
      <c r="F299" s="38"/>
      <c r="G299" s="157"/>
      <c r="H299" s="307" t="s">
        <v>739</v>
      </c>
      <c r="I299" s="38"/>
      <c r="J299" s="13"/>
      <c r="K299" s="13"/>
      <c r="L299" s="444"/>
      <c r="M299" s="321"/>
      <c r="N299" s="472"/>
      <c r="O299" s="99"/>
      <c r="P299" s="189"/>
      <c r="Q299" s="99"/>
      <c r="R299" s="118"/>
      <c r="S299" s="118"/>
      <c r="T299" s="118"/>
      <c r="U299" s="99"/>
      <c r="V299" s="99"/>
      <c r="W299" s="99"/>
      <c r="X299" s="13"/>
      <c r="Y299" s="13"/>
      <c r="Z299" s="19"/>
      <c r="AA299" s="19"/>
      <c r="AB299" s="285"/>
      <c r="AC299" s="285"/>
      <c r="AD299" s="285"/>
      <c r="AE299" s="285"/>
      <c r="AF299" s="278"/>
      <c r="AG299" s="315">
        <v>18826</v>
      </c>
      <c r="AH299" s="91"/>
      <c r="AI299" s="46"/>
      <c r="AJ299" s="389"/>
      <c r="AK299" s="86"/>
      <c r="AL299" s="47"/>
      <c r="AM299" s="14"/>
    </row>
    <row r="300" spans="1:39" s="229" customFormat="1" ht="32.450000000000003" hidden="1" customHeight="1">
      <c r="A300" s="534" t="s">
        <v>714</v>
      </c>
      <c r="B300" s="99"/>
      <c r="C300" s="334" t="s">
        <v>1053</v>
      </c>
      <c r="D300" s="147"/>
      <c r="E300" s="55"/>
      <c r="F300" s="38"/>
      <c r="G300" s="157"/>
      <c r="H300" s="307" t="s">
        <v>740</v>
      </c>
      <c r="I300" s="38"/>
      <c r="J300" s="13"/>
      <c r="K300" s="13"/>
      <c r="L300" s="444"/>
      <c r="M300" s="321"/>
      <c r="N300" s="472"/>
      <c r="O300" s="99"/>
      <c r="P300" s="189"/>
      <c r="Q300" s="99"/>
      <c r="R300" s="118"/>
      <c r="S300" s="118"/>
      <c r="T300" s="118"/>
      <c r="U300" s="99"/>
      <c r="V300" s="99"/>
      <c r="W300" s="99"/>
      <c r="X300" s="13"/>
      <c r="Y300" s="13"/>
      <c r="Z300" s="19"/>
      <c r="AA300" s="19"/>
      <c r="AB300" s="285"/>
      <c r="AC300" s="285"/>
      <c r="AD300" s="285"/>
      <c r="AE300" s="285"/>
      <c r="AF300" s="278"/>
      <c r="AG300" s="315">
        <v>13404</v>
      </c>
      <c r="AH300" s="91"/>
      <c r="AI300" s="46"/>
      <c r="AJ300" s="389"/>
      <c r="AK300" s="86"/>
      <c r="AL300" s="47"/>
      <c r="AM300" s="14"/>
    </row>
    <row r="301" spans="1:39" s="229" customFormat="1" ht="32.450000000000003" hidden="1" customHeight="1">
      <c r="A301" s="534" t="s">
        <v>715</v>
      </c>
      <c r="B301" s="99"/>
      <c r="C301" s="334" t="s">
        <v>1053</v>
      </c>
      <c r="D301" s="147"/>
      <c r="E301" s="55"/>
      <c r="F301" s="38"/>
      <c r="G301" s="157"/>
      <c r="H301" s="307" t="s">
        <v>741</v>
      </c>
      <c r="I301" s="38"/>
      <c r="J301" s="13"/>
      <c r="K301" s="13"/>
      <c r="L301" s="444"/>
      <c r="M301" s="321"/>
      <c r="N301" s="472"/>
      <c r="O301" s="99"/>
      <c r="P301" s="189"/>
      <c r="Q301" s="99"/>
      <c r="R301" s="118"/>
      <c r="S301" s="118"/>
      <c r="T301" s="118"/>
      <c r="U301" s="99"/>
      <c r="V301" s="99"/>
      <c r="W301" s="99"/>
      <c r="X301" s="13"/>
      <c r="Y301" s="13"/>
      <c r="Z301" s="19"/>
      <c r="AA301" s="19"/>
      <c r="AB301" s="285"/>
      <c r="AC301" s="285"/>
      <c r="AD301" s="285"/>
      <c r="AE301" s="285"/>
      <c r="AF301" s="278"/>
      <c r="AG301" s="315">
        <v>600919</v>
      </c>
      <c r="AH301" s="91"/>
      <c r="AI301" s="46"/>
      <c r="AJ301" s="389"/>
      <c r="AK301" s="86"/>
      <c r="AL301" s="47"/>
      <c r="AM301" s="14"/>
    </row>
    <row r="302" spans="1:39" s="230" customFormat="1" ht="157.5" hidden="1" customHeight="1">
      <c r="A302" s="197">
        <v>2</v>
      </c>
      <c r="B302" s="99"/>
      <c r="C302" s="334" t="s">
        <v>1053</v>
      </c>
      <c r="D302" s="147"/>
      <c r="E302" s="55"/>
      <c r="F302" s="48"/>
      <c r="G302" s="127" t="s">
        <v>348</v>
      </c>
      <c r="H302" s="89" t="s">
        <v>383</v>
      </c>
      <c r="I302" s="48" t="s">
        <v>744</v>
      </c>
      <c r="J302" s="104">
        <v>14000</v>
      </c>
      <c r="K302" s="95" t="s">
        <v>178</v>
      </c>
      <c r="L302" s="466">
        <v>70070</v>
      </c>
      <c r="M302" s="321"/>
      <c r="N302" s="478">
        <v>70070</v>
      </c>
      <c r="O302" s="126" t="s">
        <v>16</v>
      </c>
      <c r="P302" s="197" t="s">
        <v>7</v>
      </c>
      <c r="Q302" s="99"/>
      <c r="R302" s="118">
        <v>46081</v>
      </c>
      <c r="S302" s="118">
        <v>46112</v>
      </c>
      <c r="T302" s="118">
        <v>46234</v>
      </c>
      <c r="U302" s="99"/>
      <c r="V302" s="99"/>
      <c r="W302" s="99"/>
      <c r="X302" s="301" t="s">
        <v>1302</v>
      </c>
      <c r="Y302" s="150" t="s">
        <v>1322</v>
      </c>
      <c r="Z302" s="19"/>
      <c r="AA302" s="19"/>
      <c r="AB302" s="285"/>
      <c r="AC302" s="285"/>
      <c r="AD302" s="285"/>
      <c r="AE302" s="285"/>
      <c r="AF302" s="278"/>
      <c r="AG302" s="315">
        <v>15549</v>
      </c>
      <c r="AH302" s="91"/>
      <c r="AI302" s="46"/>
      <c r="AJ302" s="389"/>
      <c r="AK302" s="86"/>
      <c r="AL302" s="47"/>
      <c r="AM302" s="14"/>
    </row>
    <row r="303" spans="1:39" s="223" customFormat="1" ht="127.5" hidden="1" customHeight="1">
      <c r="A303" s="189">
        <v>3</v>
      </c>
      <c r="B303" s="99"/>
      <c r="C303" s="334" t="s">
        <v>1053</v>
      </c>
      <c r="D303" s="147"/>
      <c r="E303" s="55"/>
      <c r="F303" s="38"/>
      <c r="G303" s="98" t="s">
        <v>342</v>
      </c>
      <c r="H303" s="14" t="s">
        <v>384</v>
      </c>
      <c r="I303" s="38" t="s">
        <v>1385</v>
      </c>
      <c r="J303" s="13">
        <v>52</v>
      </c>
      <c r="K303" s="13" t="s">
        <v>178</v>
      </c>
      <c r="L303" s="444">
        <v>210000</v>
      </c>
      <c r="M303" s="321"/>
      <c r="N303" s="472">
        <v>210000</v>
      </c>
      <c r="O303" s="99" t="s">
        <v>16</v>
      </c>
      <c r="P303" s="197" t="s">
        <v>7</v>
      </c>
      <c r="Q303" s="99"/>
      <c r="R303" s="118">
        <v>46053</v>
      </c>
      <c r="S303" s="118">
        <v>46112</v>
      </c>
      <c r="T303" s="118">
        <v>46234</v>
      </c>
      <c r="U303" s="99"/>
      <c r="V303" s="99"/>
      <c r="W303" s="99"/>
      <c r="X303" s="301" t="s">
        <v>1302</v>
      </c>
      <c r="Y303" s="13" t="s">
        <v>1308</v>
      </c>
      <c r="Z303" s="19"/>
      <c r="AA303" s="19"/>
      <c r="AB303" s="285"/>
      <c r="AC303" s="285"/>
      <c r="AD303" s="285"/>
      <c r="AE303" s="285"/>
      <c r="AF303" s="278"/>
      <c r="AG303" s="315">
        <v>99830</v>
      </c>
      <c r="AH303" s="91"/>
      <c r="AI303" s="46"/>
      <c r="AJ303" s="389" t="s">
        <v>856</v>
      </c>
      <c r="AK303" s="86"/>
      <c r="AL303" s="47"/>
      <c r="AM303" s="14"/>
    </row>
    <row r="304" spans="1:39" ht="180" hidden="1" customHeight="1">
      <c r="A304" s="326">
        <v>4</v>
      </c>
      <c r="B304" s="99"/>
      <c r="C304" s="334" t="s">
        <v>1053</v>
      </c>
      <c r="D304" s="147"/>
      <c r="E304" s="55"/>
      <c r="F304" s="38"/>
      <c r="G304" s="98" t="s">
        <v>343</v>
      </c>
      <c r="H304" s="14" t="s">
        <v>440</v>
      </c>
      <c r="I304" s="38" t="s">
        <v>1287</v>
      </c>
      <c r="J304" s="13">
        <v>62</v>
      </c>
      <c r="K304" s="13" t="s">
        <v>178</v>
      </c>
      <c r="L304" s="444">
        <v>110000</v>
      </c>
      <c r="M304" s="321"/>
      <c r="N304" s="472">
        <v>110000</v>
      </c>
      <c r="O304" s="99" t="s">
        <v>16</v>
      </c>
      <c r="P304" s="189" t="s">
        <v>66</v>
      </c>
      <c r="Q304" s="99"/>
      <c r="R304" s="118">
        <v>45930</v>
      </c>
      <c r="S304" s="118">
        <v>45961</v>
      </c>
      <c r="T304" s="118">
        <v>46053</v>
      </c>
      <c r="U304" s="99"/>
      <c r="V304" s="99"/>
      <c r="W304" s="99"/>
      <c r="X304" s="301" t="s">
        <v>1302</v>
      </c>
      <c r="Y304" s="13" t="s">
        <v>1308</v>
      </c>
      <c r="Z304" s="19"/>
      <c r="AA304" s="19"/>
      <c r="AB304" s="285"/>
      <c r="AC304" s="285"/>
      <c r="AD304" s="285"/>
      <c r="AE304" s="285"/>
      <c r="AF304" s="278"/>
      <c r="AG304" s="150">
        <v>16657</v>
      </c>
      <c r="AH304" s="202"/>
      <c r="AI304" s="46"/>
      <c r="AJ304" s="389"/>
      <c r="AK304" s="86"/>
      <c r="AL304" s="47" t="s">
        <v>1386</v>
      </c>
      <c r="AM304" s="14"/>
    </row>
    <row r="305" spans="1:39" s="223" customFormat="1" ht="238.9" hidden="1" customHeight="1">
      <c r="A305" s="189">
        <v>5</v>
      </c>
      <c r="B305" s="99"/>
      <c r="C305" s="334" t="s">
        <v>1053</v>
      </c>
      <c r="D305" s="147"/>
      <c r="E305" s="55"/>
      <c r="F305" s="38"/>
      <c r="G305" s="98" t="s">
        <v>346</v>
      </c>
      <c r="H305" s="14" t="s">
        <v>1242</v>
      </c>
      <c r="I305" s="38" t="s">
        <v>347</v>
      </c>
      <c r="J305" s="13">
        <v>1</v>
      </c>
      <c r="K305" s="13" t="s">
        <v>745</v>
      </c>
      <c r="L305" s="444">
        <v>70000</v>
      </c>
      <c r="M305" s="321"/>
      <c r="N305" s="472">
        <v>70000</v>
      </c>
      <c r="O305" s="99" t="s">
        <v>11</v>
      </c>
      <c r="P305" s="189" t="s">
        <v>14</v>
      </c>
      <c r="Q305" s="99"/>
      <c r="R305" s="118">
        <v>46112</v>
      </c>
      <c r="S305" s="118">
        <v>46142</v>
      </c>
      <c r="T305" s="118">
        <v>46203</v>
      </c>
      <c r="U305" s="99"/>
      <c r="V305" s="99"/>
      <c r="W305" s="99"/>
      <c r="X305" s="301" t="s">
        <v>1302</v>
      </c>
      <c r="Y305" s="13" t="s">
        <v>1308</v>
      </c>
      <c r="Z305" s="19"/>
      <c r="AA305" s="281" t="s">
        <v>1206</v>
      </c>
      <c r="AB305" s="285">
        <v>45845</v>
      </c>
      <c r="AC305" s="285">
        <v>46210</v>
      </c>
      <c r="AD305" s="285">
        <v>46211</v>
      </c>
      <c r="AE305" s="285">
        <v>46576</v>
      </c>
      <c r="AF305" s="278"/>
      <c r="AG305" s="150">
        <v>18198</v>
      </c>
      <c r="AH305" s="203"/>
      <c r="AI305" s="46"/>
      <c r="AJ305" s="389"/>
      <c r="AK305" s="86"/>
      <c r="AL305" s="47"/>
      <c r="AM305" s="14"/>
    </row>
    <row r="306" spans="1:39" s="223" customFormat="1" ht="117" hidden="1" customHeight="1">
      <c r="A306" s="189">
        <v>6</v>
      </c>
      <c r="B306" s="99"/>
      <c r="C306" s="334" t="s">
        <v>1053</v>
      </c>
      <c r="D306" s="147"/>
      <c r="E306" s="55"/>
      <c r="F306" s="38"/>
      <c r="G306" s="98" t="s">
        <v>349</v>
      </c>
      <c r="H306" s="14" t="s">
        <v>441</v>
      </c>
      <c r="I306" s="38" t="s">
        <v>442</v>
      </c>
      <c r="J306" s="13">
        <v>7</v>
      </c>
      <c r="K306" s="13" t="s">
        <v>443</v>
      </c>
      <c r="L306" s="444">
        <v>300000</v>
      </c>
      <c r="M306" s="321"/>
      <c r="N306" s="472">
        <v>300000</v>
      </c>
      <c r="O306" s="99" t="s">
        <v>16</v>
      </c>
      <c r="P306" s="189" t="s">
        <v>9</v>
      </c>
      <c r="Q306" s="99"/>
      <c r="R306" s="118">
        <v>45991</v>
      </c>
      <c r="S306" s="118">
        <v>46053</v>
      </c>
      <c r="T306" s="118">
        <v>46234</v>
      </c>
      <c r="U306" s="99"/>
      <c r="V306" s="99"/>
      <c r="W306" s="99"/>
      <c r="X306" s="301" t="s">
        <v>1302</v>
      </c>
      <c r="Y306" s="13" t="s">
        <v>1308</v>
      </c>
      <c r="Z306" s="19"/>
      <c r="AA306" s="19"/>
      <c r="AB306" s="285"/>
      <c r="AC306" s="285"/>
      <c r="AD306" s="285"/>
      <c r="AE306" s="285"/>
      <c r="AF306" s="278"/>
      <c r="AG306" s="150">
        <v>607242</v>
      </c>
      <c r="AH306" s="388"/>
      <c r="AI306" s="305"/>
      <c r="AJ306" s="389"/>
      <c r="AK306" s="86"/>
      <c r="AL306" s="47"/>
      <c r="AM306" s="14"/>
    </row>
    <row r="307" spans="1:39" ht="100.9" hidden="1" customHeight="1">
      <c r="A307" s="326">
        <v>7</v>
      </c>
      <c r="B307" s="99"/>
      <c r="C307" s="334" t="s">
        <v>1053</v>
      </c>
      <c r="D307" s="147"/>
      <c r="E307" s="55"/>
      <c r="F307" s="38"/>
      <c r="G307" s="98" t="s">
        <v>361</v>
      </c>
      <c r="H307" s="14" t="s">
        <v>746</v>
      </c>
      <c r="I307" s="38" t="s">
        <v>747</v>
      </c>
      <c r="J307" s="13">
        <v>1</v>
      </c>
      <c r="K307" s="13" t="s">
        <v>444</v>
      </c>
      <c r="L307" s="467">
        <v>496000</v>
      </c>
      <c r="M307" s="488"/>
      <c r="N307" s="472">
        <v>595000</v>
      </c>
      <c r="O307" s="99" t="s">
        <v>16</v>
      </c>
      <c r="P307" s="189" t="s">
        <v>9</v>
      </c>
      <c r="Q307" s="99"/>
      <c r="R307" s="118">
        <v>45869</v>
      </c>
      <c r="S307" s="118">
        <v>45930</v>
      </c>
      <c r="T307" s="118">
        <v>46112</v>
      </c>
      <c r="U307" s="99"/>
      <c r="V307" s="99"/>
      <c r="W307" s="99"/>
      <c r="X307" s="301" t="s">
        <v>1302</v>
      </c>
      <c r="Y307" s="13" t="s">
        <v>1308</v>
      </c>
      <c r="Z307" s="19"/>
      <c r="AA307" s="19"/>
      <c r="AB307" s="285"/>
      <c r="AC307" s="285"/>
      <c r="AD307" s="285"/>
      <c r="AE307" s="285"/>
      <c r="AF307" s="278"/>
      <c r="AG307" s="150">
        <v>60981</v>
      </c>
      <c r="AH307" s="203"/>
      <c r="AI307" s="46"/>
      <c r="AJ307" s="389"/>
      <c r="AK307" s="86"/>
      <c r="AL307" s="47"/>
      <c r="AM307" s="14" t="s">
        <v>944</v>
      </c>
    </row>
    <row r="308" spans="1:39" s="223" customFormat="1" ht="149.44999999999999" hidden="1" customHeight="1">
      <c r="A308" s="189">
        <v>8</v>
      </c>
      <c r="B308" s="99"/>
      <c r="C308" s="334" t="s">
        <v>1053</v>
      </c>
      <c r="D308" s="147"/>
      <c r="E308" s="55"/>
      <c r="F308" s="38"/>
      <c r="G308" s="98" t="s">
        <v>358</v>
      </c>
      <c r="H308" s="14" t="s">
        <v>385</v>
      </c>
      <c r="I308" s="38" t="s">
        <v>359</v>
      </c>
      <c r="J308" s="13">
        <v>12</v>
      </c>
      <c r="K308" s="13" t="s">
        <v>182</v>
      </c>
      <c r="L308" s="444">
        <v>1127368</v>
      </c>
      <c r="M308" s="321"/>
      <c r="N308" s="472">
        <v>1127368</v>
      </c>
      <c r="O308" s="99" t="s">
        <v>11</v>
      </c>
      <c r="P308" s="189" t="s">
        <v>14</v>
      </c>
      <c r="Q308" s="99"/>
      <c r="R308" s="118">
        <v>46112</v>
      </c>
      <c r="S308" s="118">
        <v>46112</v>
      </c>
      <c r="T308" s="118">
        <v>46173</v>
      </c>
      <c r="U308" s="99"/>
      <c r="V308" s="99"/>
      <c r="W308" s="99"/>
      <c r="X308" s="301" t="s">
        <v>1302</v>
      </c>
      <c r="Y308" s="13" t="s">
        <v>1308</v>
      </c>
      <c r="Z308" s="19"/>
      <c r="AA308" s="281" t="s">
        <v>1207</v>
      </c>
      <c r="AB308" s="285">
        <v>45815</v>
      </c>
      <c r="AC308" s="285">
        <v>46179</v>
      </c>
      <c r="AD308" s="285">
        <v>46180</v>
      </c>
      <c r="AE308" s="285">
        <v>46544</v>
      </c>
      <c r="AF308" s="278"/>
      <c r="AG308" s="150">
        <v>14826</v>
      </c>
      <c r="AH308" s="388"/>
      <c r="AI308" s="305"/>
      <c r="AJ308" s="389"/>
      <c r="AK308" s="86"/>
      <c r="AL308" s="14"/>
      <c r="AM308" s="14"/>
    </row>
    <row r="309" spans="1:39" s="223" customFormat="1" ht="160.9" hidden="1" customHeight="1">
      <c r="A309" s="189">
        <v>9</v>
      </c>
      <c r="B309" s="99"/>
      <c r="C309" s="334" t="s">
        <v>1053</v>
      </c>
      <c r="D309" s="147"/>
      <c r="E309" s="55"/>
      <c r="F309" s="38"/>
      <c r="G309" s="98" t="s">
        <v>354</v>
      </c>
      <c r="H309" s="14" t="s">
        <v>749</v>
      </c>
      <c r="I309" s="38" t="s">
        <v>355</v>
      </c>
      <c r="J309" s="13">
        <v>12</v>
      </c>
      <c r="K309" s="13" t="s">
        <v>750</v>
      </c>
      <c r="L309" s="444">
        <v>550000</v>
      </c>
      <c r="M309" s="321"/>
      <c r="N309" s="472">
        <v>550000</v>
      </c>
      <c r="O309" s="99" t="s">
        <v>11</v>
      </c>
      <c r="P309" s="189" t="s">
        <v>9</v>
      </c>
      <c r="Q309" s="99"/>
      <c r="R309" s="118">
        <v>45747</v>
      </c>
      <c r="S309" s="118">
        <v>45808</v>
      </c>
      <c r="T309" s="118">
        <v>46053</v>
      </c>
      <c r="U309" s="99"/>
      <c r="V309" s="99"/>
      <c r="W309" s="99"/>
      <c r="X309" s="301" t="s">
        <v>1302</v>
      </c>
      <c r="Y309" s="13" t="s">
        <v>1308</v>
      </c>
      <c r="Z309" s="281" t="s">
        <v>1208</v>
      </c>
      <c r="AA309" s="19"/>
      <c r="AB309" s="285"/>
      <c r="AC309" s="285"/>
      <c r="AD309" s="285"/>
      <c r="AE309" s="285"/>
      <c r="AF309" s="278"/>
      <c r="AG309" s="150">
        <v>27421</v>
      </c>
      <c r="AH309" s="388"/>
      <c r="AI309" s="305"/>
      <c r="AJ309" s="389"/>
      <c r="AK309" s="86"/>
      <c r="AL309" s="14"/>
      <c r="AM309" s="14"/>
    </row>
    <row r="310" spans="1:39" ht="160.9" hidden="1" customHeight="1">
      <c r="A310" s="326">
        <v>10</v>
      </c>
      <c r="B310" s="99"/>
      <c r="C310" s="334" t="s">
        <v>1053</v>
      </c>
      <c r="D310" s="147"/>
      <c r="E310" s="55"/>
      <c r="F310" s="38"/>
      <c r="G310" s="98" t="s">
        <v>356</v>
      </c>
      <c r="H310" s="14" t="s">
        <v>751</v>
      </c>
      <c r="I310" s="38" t="s">
        <v>357</v>
      </c>
      <c r="J310" s="13">
        <v>1</v>
      </c>
      <c r="K310" s="13" t="s">
        <v>185</v>
      </c>
      <c r="L310" s="444">
        <v>1199086</v>
      </c>
      <c r="M310" s="321"/>
      <c r="N310" s="472">
        <v>1199086</v>
      </c>
      <c r="O310" s="99" t="s">
        <v>16</v>
      </c>
      <c r="P310" s="189" t="s">
        <v>157</v>
      </c>
      <c r="Q310" s="99"/>
      <c r="R310" s="118">
        <v>45930</v>
      </c>
      <c r="S310" s="118">
        <v>45961</v>
      </c>
      <c r="T310" s="118">
        <v>46053</v>
      </c>
      <c r="U310" s="99"/>
      <c r="V310" s="99"/>
      <c r="W310" s="99"/>
      <c r="X310" s="301" t="s">
        <v>1302</v>
      </c>
      <c r="Y310" s="13" t="s">
        <v>1303</v>
      </c>
      <c r="Z310" s="19"/>
      <c r="AA310" s="19"/>
      <c r="AB310" s="285"/>
      <c r="AC310" s="285"/>
      <c r="AD310" s="285"/>
      <c r="AE310" s="285"/>
      <c r="AF310" s="278"/>
      <c r="AG310" s="150">
        <v>14826</v>
      </c>
      <c r="AH310" s="388"/>
      <c r="AI310" s="305"/>
      <c r="AJ310" s="389"/>
      <c r="AK310" s="86"/>
      <c r="AL310" s="14" t="s">
        <v>1288</v>
      </c>
      <c r="AM310" s="14" t="s">
        <v>943</v>
      </c>
    </row>
    <row r="311" spans="1:39" s="223" customFormat="1" ht="117" hidden="1" customHeight="1">
      <c r="A311" s="189">
        <v>11</v>
      </c>
      <c r="B311" s="99"/>
      <c r="C311" s="334" t="s">
        <v>1053</v>
      </c>
      <c r="D311" s="147"/>
      <c r="E311" s="55"/>
      <c r="F311" s="38"/>
      <c r="G311" s="98" t="s">
        <v>362</v>
      </c>
      <c r="H311" s="14" t="s">
        <v>445</v>
      </c>
      <c r="I311" s="38" t="s">
        <v>1289</v>
      </c>
      <c r="J311" s="13">
        <v>1</v>
      </c>
      <c r="K311" s="13" t="s">
        <v>185</v>
      </c>
      <c r="L311" s="444">
        <v>16727</v>
      </c>
      <c r="M311" s="321"/>
      <c r="N311" s="472">
        <v>16727</v>
      </c>
      <c r="O311" s="99" t="s">
        <v>5</v>
      </c>
      <c r="P311" s="189" t="s">
        <v>14</v>
      </c>
      <c r="Q311" s="99"/>
      <c r="R311" s="118">
        <v>46203</v>
      </c>
      <c r="S311" s="118">
        <v>46234</v>
      </c>
      <c r="T311" s="118">
        <v>46295</v>
      </c>
      <c r="U311" s="99"/>
      <c r="V311" s="99"/>
      <c r="W311" s="99"/>
      <c r="X311" s="301" t="s">
        <v>1302</v>
      </c>
      <c r="Y311" s="13" t="s">
        <v>1308</v>
      </c>
      <c r="Z311" s="19"/>
      <c r="AA311" s="281" t="s">
        <v>1209</v>
      </c>
      <c r="AB311" s="285">
        <v>45946</v>
      </c>
      <c r="AC311" s="285">
        <v>46310</v>
      </c>
      <c r="AD311" s="285">
        <v>46311</v>
      </c>
      <c r="AE311" s="285">
        <v>46675</v>
      </c>
      <c r="AF311" s="278"/>
      <c r="AG311" s="150">
        <v>25410</v>
      </c>
      <c r="AH311" s="203"/>
      <c r="AI311" s="46"/>
      <c r="AJ311" s="389"/>
      <c r="AK311" s="86"/>
      <c r="AL311" s="50"/>
      <c r="AM311" s="50"/>
    </row>
    <row r="312" spans="1:39" ht="94.15" hidden="1" customHeight="1">
      <c r="A312" s="326">
        <v>12</v>
      </c>
      <c r="B312" s="99"/>
      <c r="C312" s="334" t="s">
        <v>1053</v>
      </c>
      <c r="D312" s="147"/>
      <c r="E312" s="55"/>
      <c r="F312" s="38"/>
      <c r="G312" s="98" t="s">
        <v>351</v>
      </c>
      <c r="H312" s="14" t="s">
        <v>1332</v>
      </c>
      <c r="I312" s="38" t="s">
        <v>752</v>
      </c>
      <c r="J312" s="13">
        <v>8</v>
      </c>
      <c r="K312" s="13" t="s">
        <v>178</v>
      </c>
      <c r="L312" s="444">
        <v>1675000</v>
      </c>
      <c r="M312" s="321"/>
      <c r="N312" s="472">
        <v>1675000</v>
      </c>
      <c r="O312" s="99" t="s">
        <v>16</v>
      </c>
      <c r="P312" s="189" t="s">
        <v>9</v>
      </c>
      <c r="Q312" s="99"/>
      <c r="R312" s="118">
        <v>46053</v>
      </c>
      <c r="S312" s="118">
        <v>46081</v>
      </c>
      <c r="T312" s="118">
        <v>46265</v>
      </c>
      <c r="U312" s="99"/>
      <c r="V312" s="99"/>
      <c r="W312" s="99"/>
      <c r="X312" s="301" t="s">
        <v>1302</v>
      </c>
      <c r="Y312" s="13" t="s">
        <v>1323</v>
      </c>
      <c r="Z312" s="19"/>
      <c r="AA312" s="19"/>
      <c r="AB312" s="285"/>
      <c r="AC312" s="285"/>
      <c r="AD312" s="285"/>
      <c r="AE312" s="285"/>
      <c r="AF312" s="278"/>
      <c r="AG312" s="150">
        <v>14415</v>
      </c>
      <c r="AH312" s="203"/>
      <c r="AI312" s="46"/>
      <c r="AJ312" s="389"/>
      <c r="AK312" s="86"/>
      <c r="AL312" s="14" t="s">
        <v>1331</v>
      </c>
      <c r="AM312" s="14"/>
    </row>
    <row r="313" spans="1:39" ht="165.6" hidden="1" customHeight="1">
      <c r="A313" s="326">
        <v>13</v>
      </c>
      <c r="B313" s="99"/>
      <c r="C313" s="334" t="s">
        <v>1053</v>
      </c>
      <c r="D313" s="147"/>
      <c r="E313" s="55"/>
      <c r="F313" s="38"/>
      <c r="G313" s="98" t="s">
        <v>360</v>
      </c>
      <c r="H313" s="14" t="s">
        <v>753</v>
      </c>
      <c r="I313" s="38" t="s">
        <v>446</v>
      </c>
      <c r="J313" s="13">
        <v>1</v>
      </c>
      <c r="K313" s="13" t="s">
        <v>185</v>
      </c>
      <c r="L313" s="444">
        <v>285599</v>
      </c>
      <c r="M313" s="321"/>
      <c r="N313" s="472">
        <v>285599</v>
      </c>
      <c r="O313" s="99" t="s">
        <v>11</v>
      </c>
      <c r="P313" s="189" t="s">
        <v>14</v>
      </c>
      <c r="Q313" s="99"/>
      <c r="R313" s="118">
        <v>46053</v>
      </c>
      <c r="S313" s="118">
        <v>46081</v>
      </c>
      <c r="T313" s="118">
        <v>46142</v>
      </c>
      <c r="U313" s="99"/>
      <c r="V313" s="99"/>
      <c r="W313" s="99"/>
      <c r="X313" s="301" t="s">
        <v>1302</v>
      </c>
      <c r="Y313" s="13" t="s">
        <v>1303</v>
      </c>
      <c r="Z313" s="19"/>
      <c r="AA313" s="281" t="s">
        <v>1210</v>
      </c>
      <c r="AB313" s="285">
        <v>45803</v>
      </c>
      <c r="AC313" s="285">
        <v>46167</v>
      </c>
      <c r="AD313" s="285">
        <v>46168</v>
      </c>
      <c r="AE313" s="285">
        <v>46532</v>
      </c>
      <c r="AF313" s="278"/>
      <c r="AG313" s="150">
        <v>22764</v>
      </c>
      <c r="AH313" s="203"/>
      <c r="AI313" s="46"/>
      <c r="AJ313" s="389"/>
      <c r="AK313" s="86"/>
      <c r="AL313" s="14"/>
      <c r="AM313" s="14"/>
    </row>
    <row r="314" spans="1:39" ht="255" hidden="1" customHeight="1">
      <c r="A314" s="326">
        <v>14</v>
      </c>
      <c r="B314" s="99"/>
      <c r="C314" s="334" t="s">
        <v>1053</v>
      </c>
      <c r="D314" s="147"/>
      <c r="E314" s="55"/>
      <c r="F314" s="38"/>
      <c r="G314" s="84" t="s">
        <v>975</v>
      </c>
      <c r="H314" s="14" t="s">
        <v>386</v>
      </c>
      <c r="I314" s="38" t="s">
        <v>447</v>
      </c>
      <c r="J314" s="13">
        <v>1</v>
      </c>
      <c r="K314" s="13" t="s">
        <v>185</v>
      </c>
      <c r="L314" s="444">
        <f>763639+151281</f>
        <v>914920</v>
      </c>
      <c r="M314" s="321"/>
      <c r="N314" s="472">
        <v>763639</v>
      </c>
      <c r="O314" s="99" t="s">
        <v>11</v>
      </c>
      <c r="P314" s="189" t="s">
        <v>14</v>
      </c>
      <c r="Q314" s="99"/>
      <c r="R314" s="118">
        <v>46142</v>
      </c>
      <c r="S314" s="118">
        <v>46173</v>
      </c>
      <c r="T314" s="118">
        <v>46234</v>
      </c>
      <c r="U314" s="99"/>
      <c r="V314" s="99"/>
      <c r="W314" s="99"/>
      <c r="X314" s="301" t="s">
        <v>1302</v>
      </c>
      <c r="Y314" s="13" t="s">
        <v>1303</v>
      </c>
      <c r="Z314" s="19"/>
      <c r="AA314" s="281" t="s">
        <v>1211</v>
      </c>
      <c r="AB314" s="285">
        <v>45876</v>
      </c>
      <c r="AC314" s="285">
        <v>46240</v>
      </c>
      <c r="AD314" s="285">
        <v>46241</v>
      </c>
      <c r="AE314" s="285">
        <v>46605</v>
      </c>
      <c r="AF314" s="345"/>
      <c r="AG314" s="150">
        <v>5380</v>
      </c>
      <c r="AH314" s="203"/>
      <c r="AI314" s="46"/>
      <c r="AJ314" s="389"/>
      <c r="AK314" s="86"/>
      <c r="AL314" s="14"/>
      <c r="AM314" s="14"/>
    </row>
    <row r="315" spans="1:39" ht="96.6" hidden="1" customHeight="1">
      <c r="A315" s="326">
        <v>16</v>
      </c>
      <c r="B315" s="99"/>
      <c r="C315" s="334" t="s">
        <v>1053</v>
      </c>
      <c r="D315" s="147"/>
      <c r="E315" s="55"/>
      <c r="F315" s="38"/>
      <c r="G315" s="98" t="s">
        <v>350</v>
      </c>
      <c r="H315" s="14" t="s">
        <v>448</v>
      </c>
      <c r="I315" s="38" t="s">
        <v>449</v>
      </c>
      <c r="J315" s="13">
        <v>1</v>
      </c>
      <c r="K315" s="13" t="s">
        <v>185</v>
      </c>
      <c r="L315" s="444">
        <v>450000</v>
      </c>
      <c r="M315" s="321"/>
      <c r="N315" s="472">
        <v>450000</v>
      </c>
      <c r="O315" s="55" t="s">
        <v>11</v>
      </c>
      <c r="P315" s="189" t="s">
        <v>9</v>
      </c>
      <c r="Q315" s="99"/>
      <c r="R315" s="118">
        <v>46173</v>
      </c>
      <c r="S315" s="118">
        <v>46203</v>
      </c>
      <c r="T315" s="118">
        <v>46387</v>
      </c>
      <c r="U315" s="99"/>
      <c r="V315" s="99"/>
      <c r="W315" s="99"/>
      <c r="X315" s="301" t="s">
        <v>1302</v>
      </c>
      <c r="Y315" s="13" t="s">
        <v>1308</v>
      </c>
      <c r="Z315" s="19"/>
      <c r="AA315" s="19"/>
      <c r="AB315" s="314"/>
      <c r="AC315" s="314"/>
      <c r="AD315" s="314"/>
      <c r="AE315" s="314"/>
      <c r="AF315" s="345"/>
      <c r="AG315" s="150">
        <v>150156</v>
      </c>
      <c r="AH315" s="203"/>
      <c r="AI315" s="46"/>
      <c r="AJ315" s="389"/>
      <c r="AK315" s="86"/>
      <c r="AL315" s="14"/>
      <c r="AM315" s="14" t="s">
        <v>942</v>
      </c>
    </row>
    <row r="316" spans="1:39" ht="140.44999999999999" hidden="1" customHeight="1">
      <c r="A316" s="326">
        <v>17</v>
      </c>
      <c r="B316" s="99"/>
      <c r="C316" s="334" t="s">
        <v>1053</v>
      </c>
      <c r="D316" s="147"/>
      <c r="E316" s="55"/>
      <c r="F316" s="38"/>
      <c r="G316" s="98" t="s">
        <v>353</v>
      </c>
      <c r="H316" s="14" t="s">
        <v>754</v>
      </c>
      <c r="I316" s="38" t="s">
        <v>755</v>
      </c>
      <c r="J316" s="13">
        <v>1</v>
      </c>
      <c r="K316" s="13" t="s">
        <v>185</v>
      </c>
      <c r="L316" s="444">
        <v>150000</v>
      </c>
      <c r="M316" s="321"/>
      <c r="N316" s="472">
        <v>150000</v>
      </c>
      <c r="O316" s="55" t="s">
        <v>16</v>
      </c>
      <c r="P316" s="189" t="s">
        <v>9</v>
      </c>
      <c r="Q316" s="99"/>
      <c r="R316" s="118">
        <v>46022</v>
      </c>
      <c r="S316" s="118">
        <v>46053</v>
      </c>
      <c r="T316" s="118">
        <v>46234</v>
      </c>
      <c r="U316" s="99"/>
      <c r="V316" s="99"/>
      <c r="W316" s="99"/>
      <c r="X316" s="301" t="s">
        <v>1302</v>
      </c>
      <c r="Y316" s="13" t="s">
        <v>1308</v>
      </c>
      <c r="Z316" s="19"/>
      <c r="AA316" s="19"/>
      <c r="AB316" s="314"/>
      <c r="AC316" s="314"/>
      <c r="AD316" s="314"/>
      <c r="AE316" s="314"/>
      <c r="AF316" s="345"/>
      <c r="AG316" s="150">
        <v>2640</v>
      </c>
      <c r="AH316" s="203"/>
      <c r="AI316" s="46"/>
      <c r="AJ316" s="389"/>
      <c r="AK316" s="86"/>
      <c r="AL316" s="54"/>
      <c r="AM316" s="54"/>
    </row>
    <row r="317" spans="1:39" ht="158.44999999999999" hidden="1" customHeight="1">
      <c r="A317" s="326">
        <v>19</v>
      </c>
      <c r="B317" s="99"/>
      <c r="C317" s="334" t="s">
        <v>1053</v>
      </c>
      <c r="D317" s="147"/>
      <c r="E317" s="55"/>
      <c r="F317" s="38"/>
      <c r="G317" s="98" t="s">
        <v>363</v>
      </c>
      <c r="H317" s="14" t="s">
        <v>450</v>
      </c>
      <c r="I317" s="38" t="s">
        <v>757</v>
      </c>
      <c r="J317" s="13">
        <v>1</v>
      </c>
      <c r="K317" s="13" t="s">
        <v>185</v>
      </c>
      <c r="L317" s="444">
        <v>100000</v>
      </c>
      <c r="M317" s="321"/>
      <c r="N317" s="472">
        <v>100000</v>
      </c>
      <c r="O317" s="99" t="s">
        <v>16</v>
      </c>
      <c r="P317" s="197" t="s">
        <v>7</v>
      </c>
      <c r="Q317" s="99"/>
      <c r="R317" s="118">
        <v>46022</v>
      </c>
      <c r="S317" s="118">
        <v>46053</v>
      </c>
      <c r="T317" s="118">
        <v>46203</v>
      </c>
      <c r="U317" s="99"/>
      <c r="V317" s="99"/>
      <c r="W317" s="99"/>
      <c r="X317" s="301" t="s">
        <v>1302</v>
      </c>
      <c r="Y317" s="13" t="s">
        <v>1303</v>
      </c>
      <c r="Z317" s="316"/>
      <c r="AA317" s="313"/>
      <c r="AB317" s="313"/>
      <c r="AC317" s="313"/>
      <c r="AD317" s="313"/>
      <c r="AE317" s="313"/>
      <c r="AF317" s="154"/>
      <c r="AG317" s="150">
        <v>17663</v>
      </c>
      <c r="AH317" s="203"/>
      <c r="AI317" s="46"/>
      <c r="AJ317" s="389"/>
      <c r="AK317" s="86"/>
      <c r="AL317" s="65"/>
      <c r="AM317" s="65"/>
    </row>
    <row r="318" spans="1:39" ht="79.150000000000006" hidden="1" customHeight="1">
      <c r="A318" s="326"/>
      <c r="B318" s="99"/>
      <c r="C318" s="334"/>
      <c r="D318" s="147"/>
      <c r="E318" s="55"/>
      <c r="F318" s="46"/>
      <c r="G318" s="56"/>
      <c r="H318" s="56"/>
      <c r="I318" s="46"/>
      <c r="J318" s="60"/>
      <c r="K318" s="55"/>
      <c r="L318" s="455"/>
      <c r="M318" s="488"/>
      <c r="N318" s="479"/>
      <c r="O318" s="55"/>
      <c r="P318" s="192"/>
      <c r="Q318" s="99"/>
      <c r="R318" s="118"/>
      <c r="S318" s="118"/>
      <c r="T318" s="118"/>
      <c r="U318" s="99"/>
      <c r="V318" s="99"/>
      <c r="W318" s="99"/>
      <c r="X318" s="55"/>
      <c r="Y318" s="55"/>
      <c r="Z318" s="171"/>
      <c r="AA318" s="186"/>
      <c r="AB318" s="243"/>
      <c r="AC318" s="243"/>
      <c r="AD318" s="243"/>
      <c r="AE318" s="243"/>
      <c r="AF318" s="187"/>
      <c r="AG318" s="99"/>
      <c r="AH318" s="367"/>
      <c r="AI318" s="46"/>
      <c r="AJ318" s="399"/>
      <c r="AK318" s="66"/>
      <c r="AL318" s="66"/>
      <c r="AM318" s="66"/>
    </row>
    <row r="319" spans="1:39" ht="79.150000000000006" hidden="1" customHeight="1">
      <c r="A319" s="326"/>
      <c r="B319" s="99"/>
      <c r="C319" s="334"/>
      <c r="D319" s="147"/>
      <c r="E319" s="55"/>
      <c r="F319" s="46"/>
      <c r="G319" s="56"/>
      <c r="H319" s="56"/>
      <c r="I319" s="46"/>
      <c r="J319" s="60"/>
      <c r="K319" s="55"/>
      <c r="L319" s="455"/>
      <c r="M319" s="488"/>
      <c r="N319" s="479"/>
      <c r="O319" s="55"/>
      <c r="P319" s="192"/>
      <c r="Q319" s="99"/>
      <c r="R319" s="118"/>
      <c r="S319" s="118"/>
      <c r="T319" s="118"/>
      <c r="U319" s="99"/>
      <c r="V319" s="99"/>
      <c r="W319" s="99"/>
      <c r="X319" s="55"/>
      <c r="Y319" s="55"/>
      <c r="Z319" s="171"/>
      <c r="AA319" s="172"/>
      <c r="AB319" s="180"/>
      <c r="AC319" s="180"/>
      <c r="AD319" s="180"/>
      <c r="AE319" s="180"/>
      <c r="AF319" s="171"/>
      <c r="AG319" s="99"/>
      <c r="AH319" s="367"/>
      <c r="AI319" s="46"/>
      <c r="AJ319" s="399"/>
      <c r="AK319" s="66"/>
      <c r="AL319" s="66"/>
      <c r="AM319" s="66"/>
    </row>
    <row r="320" spans="1:39" ht="79.150000000000006" hidden="1" customHeight="1">
      <c r="A320" s="326"/>
      <c r="B320" s="99"/>
      <c r="C320" s="334"/>
      <c r="D320" s="147"/>
      <c r="E320" s="55"/>
      <c r="F320" s="46"/>
      <c r="G320" s="56"/>
      <c r="H320" s="56"/>
      <c r="I320" s="46"/>
      <c r="J320" s="60"/>
      <c r="K320" s="55"/>
      <c r="L320" s="455"/>
      <c r="M320" s="488"/>
      <c r="N320" s="479"/>
      <c r="O320" s="55"/>
      <c r="P320" s="192"/>
      <c r="Q320" s="99"/>
      <c r="R320" s="118"/>
      <c r="S320" s="118"/>
      <c r="T320" s="118"/>
      <c r="U320" s="99"/>
      <c r="V320" s="99"/>
      <c r="W320" s="99"/>
      <c r="X320" s="55"/>
      <c r="Y320" s="55"/>
      <c r="Z320" s="171"/>
      <c r="AA320" s="172"/>
      <c r="AB320" s="180"/>
      <c r="AC320" s="180"/>
      <c r="AD320" s="180"/>
      <c r="AE320" s="180"/>
      <c r="AF320" s="171"/>
      <c r="AG320" s="99"/>
      <c r="AH320" s="367"/>
      <c r="AI320" s="46"/>
      <c r="AJ320" s="399"/>
      <c r="AK320" s="66"/>
      <c r="AL320" s="66"/>
      <c r="AM320" s="66"/>
    </row>
    <row r="321" spans="1:39" ht="79.150000000000006" hidden="1" customHeight="1">
      <c r="A321" s="326"/>
      <c r="B321" s="99"/>
      <c r="C321" s="334"/>
      <c r="D321" s="147"/>
      <c r="E321" s="55"/>
      <c r="F321" s="46"/>
      <c r="G321" s="56"/>
      <c r="H321" s="56"/>
      <c r="I321" s="46"/>
      <c r="J321" s="60"/>
      <c r="K321" s="55"/>
      <c r="L321" s="455"/>
      <c r="M321" s="488"/>
      <c r="N321" s="479"/>
      <c r="O321" s="55"/>
      <c r="P321" s="192"/>
      <c r="Q321" s="99"/>
      <c r="R321" s="118"/>
      <c r="S321" s="118"/>
      <c r="T321" s="118"/>
      <c r="U321" s="99"/>
      <c r="V321" s="99"/>
      <c r="W321" s="99"/>
      <c r="X321" s="55"/>
      <c r="Y321" s="55"/>
      <c r="Z321" s="171"/>
      <c r="AA321" s="172"/>
      <c r="AB321" s="180"/>
      <c r="AC321" s="180"/>
      <c r="AD321" s="180"/>
      <c r="AE321" s="180"/>
      <c r="AF321" s="171"/>
      <c r="AG321" s="99"/>
      <c r="AH321" s="367"/>
      <c r="AI321" s="46"/>
      <c r="AJ321" s="399"/>
      <c r="AK321" s="66"/>
      <c r="AL321" s="66"/>
      <c r="AM321" s="66"/>
    </row>
    <row r="322" spans="1:39" ht="79.150000000000006" hidden="1" customHeight="1">
      <c r="A322" s="326"/>
      <c r="B322" s="99"/>
      <c r="C322" s="334"/>
      <c r="D322" s="147"/>
      <c r="E322" s="55"/>
      <c r="F322" s="46"/>
      <c r="G322" s="56"/>
      <c r="H322" s="56"/>
      <c r="I322" s="46"/>
      <c r="J322" s="60"/>
      <c r="K322" s="55"/>
      <c r="L322" s="455"/>
      <c r="M322" s="488"/>
      <c r="N322" s="479"/>
      <c r="O322" s="55"/>
      <c r="P322" s="192"/>
      <c r="Q322" s="99"/>
      <c r="R322" s="118"/>
      <c r="S322" s="118"/>
      <c r="T322" s="118"/>
      <c r="U322" s="99"/>
      <c r="V322" s="99"/>
      <c r="W322" s="99"/>
      <c r="X322" s="55"/>
      <c r="Y322" s="55"/>
      <c r="Z322" s="171"/>
      <c r="AA322" s="172"/>
      <c r="AB322" s="180"/>
      <c r="AC322" s="180"/>
      <c r="AD322" s="180"/>
      <c r="AE322" s="180"/>
      <c r="AF322" s="171"/>
      <c r="AG322" s="99"/>
      <c r="AH322" s="367"/>
      <c r="AI322" s="46"/>
      <c r="AJ322" s="399"/>
      <c r="AK322" s="66"/>
      <c r="AL322" s="66"/>
      <c r="AM322" s="66"/>
    </row>
    <row r="323" spans="1:39" ht="79.150000000000006" hidden="1" customHeight="1">
      <c r="A323" s="326"/>
      <c r="B323" s="99"/>
      <c r="C323" s="334"/>
      <c r="D323" s="147"/>
      <c r="E323" s="55"/>
      <c r="F323" s="46"/>
      <c r="G323" s="56"/>
      <c r="H323" s="56"/>
      <c r="I323" s="46"/>
      <c r="J323" s="60"/>
      <c r="K323" s="55"/>
      <c r="L323" s="455"/>
      <c r="M323" s="488"/>
      <c r="N323" s="479"/>
      <c r="O323" s="55"/>
      <c r="P323" s="192"/>
      <c r="Q323" s="99"/>
      <c r="R323" s="118"/>
      <c r="S323" s="118"/>
      <c r="T323" s="118"/>
      <c r="U323" s="99"/>
      <c r="V323" s="99"/>
      <c r="W323" s="99"/>
      <c r="X323" s="55"/>
      <c r="Y323" s="55"/>
      <c r="Z323" s="171"/>
      <c r="AA323" s="226"/>
      <c r="AB323" s="237"/>
      <c r="AC323" s="237"/>
      <c r="AD323" s="237"/>
      <c r="AE323" s="237"/>
      <c r="AF323" s="171"/>
      <c r="AG323" s="99"/>
      <c r="AH323" s="367"/>
      <c r="AI323" s="46"/>
      <c r="AJ323" s="399"/>
      <c r="AK323" s="66"/>
      <c r="AL323" s="66"/>
      <c r="AM323" s="66"/>
    </row>
    <row r="324" spans="1:39" ht="79.150000000000006" hidden="1" customHeight="1">
      <c r="A324" s="331"/>
      <c r="B324" s="99"/>
      <c r="C324" s="337"/>
      <c r="D324" s="147"/>
      <c r="E324" s="95"/>
      <c r="F324" s="48"/>
      <c r="G324" s="103"/>
      <c r="H324" s="89"/>
      <c r="I324" s="48"/>
      <c r="J324" s="104"/>
      <c r="K324" s="95"/>
      <c r="L324" s="468"/>
      <c r="M324" s="488"/>
      <c r="N324" s="480"/>
      <c r="O324" s="95"/>
      <c r="P324" s="528"/>
      <c r="Q324" s="99"/>
      <c r="R324" s="118"/>
      <c r="S324" s="118"/>
      <c r="T324" s="118"/>
      <c r="U324" s="99"/>
      <c r="V324" s="99"/>
      <c r="W324" s="99"/>
      <c r="X324" s="55"/>
      <c r="Y324" s="55"/>
      <c r="Z324" s="171"/>
      <c r="AA324" s="226"/>
      <c r="AB324" s="237"/>
      <c r="AC324" s="237"/>
      <c r="AD324" s="237"/>
      <c r="AE324" s="237"/>
      <c r="AF324" s="171"/>
      <c r="AG324" s="99"/>
      <c r="AH324" s="202"/>
      <c r="AI324" s="46"/>
      <c r="AJ324" s="399"/>
      <c r="AK324" s="66"/>
      <c r="AL324" s="66"/>
      <c r="AM324" s="66"/>
    </row>
    <row r="325" spans="1:39" ht="79.150000000000006" hidden="1" customHeight="1">
      <c r="A325" s="534"/>
      <c r="B325" s="99"/>
      <c r="C325" s="338"/>
      <c r="D325" s="147"/>
      <c r="E325" s="13"/>
      <c r="F325" s="38"/>
      <c r="G325" s="87"/>
      <c r="H325" s="14"/>
      <c r="I325" s="38"/>
      <c r="J325" s="40"/>
      <c r="K325" s="13"/>
      <c r="L325" s="467"/>
      <c r="M325" s="488"/>
      <c r="N325" s="481"/>
      <c r="O325" s="13"/>
      <c r="P325" s="529"/>
      <c r="Q325" s="99"/>
      <c r="R325" s="118"/>
      <c r="S325" s="118"/>
      <c r="T325" s="118"/>
      <c r="U325" s="99"/>
      <c r="V325" s="99"/>
      <c r="W325" s="99"/>
      <c r="X325" s="55"/>
      <c r="Y325" s="55"/>
      <c r="Z325" s="226"/>
      <c r="AA325" s="226"/>
      <c r="AB325" s="237"/>
      <c r="AC325" s="237"/>
      <c r="AD325" s="237"/>
      <c r="AE325" s="237"/>
      <c r="AF325" s="171"/>
      <c r="AG325" s="99"/>
      <c r="AH325" s="203"/>
      <c r="AI325" s="46"/>
      <c r="AJ325" s="399"/>
      <c r="AK325" s="66"/>
      <c r="AL325" s="66"/>
      <c r="AM325" s="66"/>
    </row>
    <row r="326" spans="1:39" ht="79.150000000000006" hidden="1" customHeight="1">
      <c r="A326" s="534"/>
      <c r="B326" s="99"/>
      <c r="C326" s="338"/>
      <c r="D326" s="147"/>
      <c r="E326" s="13"/>
      <c r="F326" s="38"/>
      <c r="G326" s="87"/>
      <c r="H326" s="14"/>
      <c r="I326" s="38"/>
      <c r="J326" s="13"/>
      <c r="K326" s="13"/>
      <c r="L326" s="467"/>
      <c r="M326" s="488"/>
      <c r="N326" s="481"/>
      <c r="O326" s="13"/>
      <c r="P326" s="529"/>
      <c r="Q326" s="99"/>
      <c r="R326" s="118"/>
      <c r="S326" s="118"/>
      <c r="T326" s="118"/>
      <c r="U326" s="99"/>
      <c r="V326" s="99"/>
      <c r="W326" s="99"/>
      <c r="X326" s="55"/>
      <c r="Y326" s="55"/>
      <c r="Z326" s="226"/>
      <c r="AA326" s="226"/>
      <c r="AB326" s="237"/>
      <c r="AC326" s="237"/>
      <c r="AD326" s="237"/>
      <c r="AE326" s="237"/>
      <c r="AF326" s="171"/>
      <c r="AG326" s="99"/>
      <c r="AH326" s="203"/>
      <c r="AI326" s="46"/>
      <c r="AJ326" s="399"/>
      <c r="AK326" s="66"/>
      <c r="AL326" s="66"/>
      <c r="AM326" s="66"/>
    </row>
    <row r="327" spans="1:39" ht="79.150000000000006" hidden="1" customHeight="1">
      <c r="A327" s="534"/>
      <c r="B327" s="99"/>
      <c r="C327" s="338"/>
      <c r="D327" s="147"/>
      <c r="E327" s="13"/>
      <c r="F327" s="38"/>
      <c r="G327" s="87"/>
      <c r="H327" s="14"/>
      <c r="I327" s="38"/>
      <c r="J327" s="13"/>
      <c r="K327" s="13"/>
      <c r="L327" s="467"/>
      <c r="M327" s="488"/>
      <c r="N327" s="481"/>
      <c r="O327" s="13"/>
      <c r="P327" s="529"/>
      <c r="Q327" s="99"/>
      <c r="R327" s="118"/>
      <c r="S327" s="118"/>
      <c r="T327" s="118"/>
      <c r="U327" s="99"/>
      <c r="V327" s="99"/>
      <c r="W327" s="99"/>
      <c r="X327" s="55"/>
      <c r="Y327" s="55"/>
      <c r="Z327" s="226"/>
      <c r="AA327" s="226"/>
      <c r="AB327" s="237"/>
      <c r="AC327" s="237"/>
      <c r="AD327" s="237"/>
      <c r="AE327" s="237"/>
      <c r="AF327" s="171"/>
      <c r="AG327" s="99"/>
      <c r="AH327" s="203"/>
      <c r="AI327" s="46"/>
      <c r="AJ327" s="399"/>
      <c r="AK327" s="66"/>
      <c r="AL327" s="66"/>
      <c r="AM327" s="66"/>
    </row>
    <row r="328" spans="1:39" ht="79.150000000000006" hidden="1" customHeight="1">
      <c r="A328" s="534"/>
      <c r="B328" s="99"/>
      <c r="C328" s="338"/>
      <c r="D328" s="147"/>
      <c r="E328" s="13"/>
      <c r="F328" s="38"/>
      <c r="G328" s="87"/>
      <c r="H328" s="14"/>
      <c r="I328" s="38"/>
      <c r="J328" s="13"/>
      <c r="K328" s="13"/>
      <c r="L328" s="467"/>
      <c r="M328" s="488"/>
      <c r="N328" s="481"/>
      <c r="O328" s="13"/>
      <c r="P328" s="529"/>
      <c r="Q328" s="99"/>
      <c r="R328" s="118"/>
      <c r="S328" s="118"/>
      <c r="T328" s="118"/>
      <c r="U328" s="99"/>
      <c r="V328" s="99"/>
      <c r="W328" s="99"/>
      <c r="X328" s="55"/>
      <c r="Y328" s="55"/>
      <c r="Z328" s="99"/>
      <c r="AA328" s="226"/>
      <c r="AB328" s="237"/>
      <c r="AC328" s="237"/>
      <c r="AD328" s="237"/>
      <c r="AE328" s="237"/>
      <c r="AF328" s="171"/>
      <c r="AG328" s="99"/>
      <c r="AH328" s="203"/>
      <c r="AI328" s="46"/>
      <c r="AJ328" s="399"/>
      <c r="AK328" s="66"/>
      <c r="AL328" s="66"/>
      <c r="AM328" s="66"/>
    </row>
    <row r="329" spans="1:39" ht="79.150000000000006" hidden="1" customHeight="1">
      <c r="A329" s="534"/>
      <c r="B329" s="99"/>
      <c r="C329" s="338"/>
      <c r="D329" s="147"/>
      <c r="E329" s="13"/>
      <c r="F329" s="38"/>
      <c r="G329" s="87"/>
      <c r="H329" s="14"/>
      <c r="I329" s="38"/>
      <c r="J329" s="13"/>
      <c r="K329" s="13"/>
      <c r="L329" s="467"/>
      <c r="M329" s="488"/>
      <c r="N329" s="481"/>
      <c r="O329" s="13"/>
      <c r="P329" s="529"/>
      <c r="Q329" s="99"/>
      <c r="R329" s="118"/>
      <c r="S329" s="118"/>
      <c r="T329" s="118"/>
      <c r="U329" s="99"/>
      <c r="V329" s="55"/>
      <c r="W329" s="55"/>
      <c r="X329" s="55"/>
      <c r="Y329" s="55"/>
      <c r="Z329" s="118"/>
      <c r="AA329" s="174"/>
      <c r="AB329" s="188"/>
      <c r="AC329" s="188"/>
      <c r="AD329" s="188"/>
      <c r="AE329" s="188"/>
      <c r="AF329" s="99"/>
      <c r="AG329" s="99"/>
      <c r="AH329" s="203"/>
      <c r="AI329" s="46"/>
      <c r="AJ329" s="399"/>
      <c r="AK329" s="66"/>
      <c r="AL329" s="66"/>
      <c r="AM329" s="66"/>
    </row>
    <row r="330" spans="1:39" ht="79.150000000000006" hidden="1" customHeight="1">
      <c r="A330" s="534"/>
      <c r="B330" s="99"/>
      <c r="C330" s="338"/>
      <c r="D330" s="147"/>
      <c r="E330" s="13"/>
      <c r="F330" s="38"/>
      <c r="G330" s="87"/>
      <c r="H330" s="14"/>
      <c r="I330" s="38"/>
      <c r="J330" s="13"/>
      <c r="K330" s="13"/>
      <c r="L330" s="467"/>
      <c r="M330" s="488"/>
      <c r="N330" s="481"/>
      <c r="O330" s="13"/>
      <c r="P330" s="529"/>
      <c r="Q330" s="99"/>
      <c r="R330" s="118"/>
      <c r="S330" s="118"/>
      <c r="T330" s="118"/>
      <c r="U330" s="99"/>
      <c r="V330" s="55"/>
      <c r="W330" s="55"/>
      <c r="X330" s="55"/>
      <c r="Y330" s="55"/>
      <c r="Z330" s="118"/>
      <c r="AA330" s="174"/>
      <c r="AB330" s="188"/>
      <c r="AC330" s="188"/>
      <c r="AD330" s="188"/>
      <c r="AE330" s="188"/>
      <c r="AF330" s="99"/>
      <c r="AG330" s="99"/>
      <c r="AH330" s="203"/>
      <c r="AI330" s="46"/>
      <c r="AJ330" s="399"/>
      <c r="AK330" s="66"/>
      <c r="AL330" s="66"/>
      <c r="AM330" s="66"/>
    </row>
    <row r="331" spans="1:39" ht="79.150000000000006" hidden="1" customHeight="1">
      <c r="A331" s="534"/>
      <c r="B331" s="99"/>
      <c r="C331" s="338"/>
      <c r="D331" s="147"/>
      <c r="E331" s="13"/>
      <c r="F331" s="38"/>
      <c r="G331" s="87"/>
      <c r="H331" s="14"/>
      <c r="I331" s="38"/>
      <c r="J331" s="13"/>
      <c r="K331" s="13"/>
      <c r="L331" s="467"/>
      <c r="M331" s="488"/>
      <c r="N331" s="481"/>
      <c r="O331" s="13"/>
      <c r="P331" s="529"/>
      <c r="Q331" s="99"/>
      <c r="R331" s="118"/>
      <c r="S331" s="118"/>
      <c r="T331" s="118"/>
      <c r="U331" s="99"/>
      <c r="V331" s="55"/>
      <c r="W331" s="55"/>
      <c r="X331" s="55"/>
      <c r="Y331" s="55"/>
      <c r="Z331" s="174"/>
      <c r="AA331" s="174"/>
      <c r="AB331" s="188"/>
      <c r="AC331" s="188"/>
      <c r="AD331" s="188"/>
      <c r="AE331" s="188"/>
      <c r="AF331" s="152"/>
      <c r="AG331" s="99"/>
      <c r="AH331" s="203"/>
      <c r="AI331" s="46"/>
      <c r="AJ331" s="399"/>
      <c r="AK331" s="66"/>
      <c r="AL331" s="66"/>
      <c r="AM331" s="66"/>
    </row>
    <row r="332" spans="1:39" ht="79.150000000000006" hidden="1" customHeight="1">
      <c r="A332" s="534"/>
      <c r="B332" s="99"/>
      <c r="C332" s="338"/>
      <c r="D332" s="147"/>
      <c r="E332" s="13"/>
      <c r="F332" s="38"/>
      <c r="G332" s="87"/>
      <c r="H332" s="14"/>
      <c r="I332" s="38"/>
      <c r="J332" s="13"/>
      <c r="K332" s="13"/>
      <c r="L332" s="467"/>
      <c r="M332" s="488"/>
      <c r="N332" s="481"/>
      <c r="O332" s="13"/>
      <c r="P332" s="529"/>
      <c r="Q332" s="99"/>
      <c r="R332" s="118"/>
      <c r="S332" s="118"/>
      <c r="T332" s="118"/>
      <c r="U332" s="99"/>
      <c r="V332" s="55"/>
      <c r="W332" s="55"/>
      <c r="X332" s="55"/>
      <c r="Y332" s="55"/>
      <c r="Z332" s="177"/>
      <c r="AA332" s="58"/>
      <c r="AB332" s="59"/>
      <c r="AC332" s="59"/>
      <c r="AD332" s="59"/>
      <c r="AE332" s="59"/>
      <c r="AF332" s="171"/>
      <c r="AG332" s="99"/>
      <c r="AH332" s="203"/>
      <c r="AI332" s="46"/>
      <c r="AJ332" s="399"/>
      <c r="AK332" s="66"/>
      <c r="AL332" s="66"/>
      <c r="AM332" s="66"/>
    </row>
    <row r="333" spans="1:39" ht="79.150000000000006" hidden="1" customHeight="1">
      <c r="A333" s="534"/>
      <c r="B333" s="99"/>
      <c r="C333" s="338"/>
      <c r="D333" s="147"/>
      <c r="E333" s="13"/>
      <c r="F333" s="38"/>
      <c r="G333" s="87"/>
      <c r="H333" s="14"/>
      <c r="I333" s="38"/>
      <c r="J333" s="13"/>
      <c r="K333" s="13"/>
      <c r="L333" s="467"/>
      <c r="M333" s="488"/>
      <c r="N333" s="481"/>
      <c r="O333" s="13"/>
      <c r="P333" s="529"/>
      <c r="Q333" s="226"/>
      <c r="R333" s="118"/>
      <c r="S333" s="118"/>
      <c r="T333" s="118"/>
      <c r="U333" s="226"/>
      <c r="V333" s="226"/>
      <c r="W333" s="226"/>
      <c r="X333" s="55"/>
      <c r="Y333" s="55"/>
      <c r="Z333" s="226"/>
      <c r="AA333" s="226"/>
      <c r="AB333" s="237"/>
      <c r="AC333" s="237"/>
      <c r="AD333" s="237"/>
      <c r="AE333" s="237"/>
      <c r="AF333" s="176"/>
      <c r="AG333" s="227"/>
      <c r="AH333" s="203"/>
      <c r="AI333" s="46"/>
      <c r="AJ333" s="399"/>
      <c r="AK333" s="66"/>
      <c r="AL333" s="66"/>
      <c r="AM333" s="66"/>
    </row>
    <row r="334" spans="1:39" ht="79.150000000000006" hidden="1" customHeight="1">
      <c r="A334" s="534"/>
      <c r="B334" s="99"/>
      <c r="C334" s="338"/>
      <c r="D334" s="147"/>
      <c r="E334" s="13"/>
      <c r="F334" s="38"/>
      <c r="G334" s="87"/>
      <c r="H334" s="14"/>
      <c r="I334" s="38"/>
      <c r="J334" s="40"/>
      <c r="K334" s="13"/>
      <c r="L334" s="467"/>
      <c r="M334" s="488"/>
      <c r="N334" s="481"/>
      <c r="O334" s="13"/>
      <c r="P334" s="529"/>
      <c r="Q334" s="226"/>
      <c r="R334" s="118"/>
      <c r="S334" s="118"/>
      <c r="T334" s="118"/>
      <c r="U334" s="226"/>
      <c r="V334" s="226"/>
      <c r="W334" s="226"/>
      <c r="X334" s="55"/>
      <c r="Y334" s="55"/>
      <c r="Z334" s="226"/>
      <c r="AA334" s="226"/>
      <c r="AB334" s="237"/>
      <c r="AC334" s="237"/>
      <c r="AD334" s="237"/>
      <c r="AE334" s="237"/>
      <c r="AF334" s="176"/>
      <c r="AG334" s="227"/>
      <c r="AH334" s="203"/>
      <c r="AI334" s="46"/>
      <c r="AJ334" s="399"/>
      <c r="AK334" s="66"/>
      <c r="AL334" s="66"/>
      <c r="AM334" s="66"/>
    </row>
    <row r="335" spans="1:39" ht="79.150000000000006" hidden="1" customHeight="1">
      <c r="A335" s="534"/>
      <c r="B335" s="99"/>
      <c r="C335" s="338"/>
      <c r="D335" s="147"/>
      <c r="E335" s="13"/>
      <c r="F335" s="38"/>
      <c r="G335" s="87"/>
      <c r="H335" s="14"/>
      <c r="I335" s="38"/>
      <c r="J335" s="40"/>
      <c r="K335" s="13"/>
      <c r="L335" s="467"/>
      <c r="M335" s="488"/>
      <c r="N335" s="481"/>
      <c r="O335" s="13"/>
      <c r="P335" s="529"/>
      <c r="Q335" s="226"/>
      <c r="R335" s="118"/>
      <c r="S335" s="118"/>
      <c r="T335" s="118"/>
      <c r="U335" s="226"/>
      <c r="V335" s="226"/>
      <c r="W335" s="226"/>
      <c r="X335" s="55"/>
      <c r="Y335" s="55"/>
      <c r="Z335" s="226"/>
      <c r="AA335" s="226"/>
      <c r="AB335" s="237"/>
      <c r="AC335" s="237"/>
      <c r="AD335" s="237"/>
      <c r="AE335" s="237"/>
      <c r="AF335" s="176"/>
      <c r="AG335" s="227"/>
      <c r="AH335" s="203"/>
      <c r="AI335" s="46"/>
      <c r="AJ335" s="399"/>
      <c r="AK335" s="66"/>
      <c r="AL335" s="66"/>
      <c r="AM335" s="66"/>
    </row>
    <row r="336" spans="1:39" ht="79.150000000000006" hidden="1" customHeight="1">
      <c r="A336" s="534"/>
      <c r="B336" s="99"/>
      <c r="C336" s="338"/>
      <c r="D336" s="147"/>
      <c r="E336" s="13"/>
      <c r="F336" s="38"/>
      <c r="G336" s="87"/>
      <c r="H336" s="14"/>
      <c r="I336" s="38"/>
      <c r="J336" s="40"/>
      <c r="K336" s="13"/>
      <c r="L336" s="467"/>
      <c r="M336" s="488"/>
      <c r="N336" s="481"/>
      <c r="O336" s="13"/>
      <c r="P336" s="529"/>
      <c r="Q336" s="226"/>
      <c r="R336" s="118"/>
      <c r="S336" s="118"/>
      <c r="T336" s="118"/>
      <c r="U336" s="226"/>
      <c r="V336" s="226"/>
      <c r="W336" s="226"/>
      <c r="X336" s="55"/>
      <c r="Y336" s="55"/>
      <c r="Z336" s="226"/>
      <c r="AA336" s="226"/>
      <c r="AB336" s="237"/>
      <c r="AC336" s="237"/>
      <c r="AD336" s="237"/>
      <c r="AE336" s="237"/>
      <c r="AF336" s="176"/>
      <c r="AG336" s="227"/>
      <c r="AH336" s="203"/>
      <c r="AI336" s="46"/>
      <c r="AJ336" s="399"/>
      <c r="AK336" s="66"/>
      <c r="AL336" s="66"/>
      <c r="AM336" s="66"/>
    </row>
    <row r="337" spans="1:39" ht="172.5" hidden="1" customHeight="1">
      <c r="A337" s="534"/>
      <c r="B337" s="99"/>
      <c r="C337" s="338"/>
      <c r="D337" s="147"/>
      <c r="E337" s="13"/>
      <c r="F337" s="38"/>
      <c r="G337" s="88"/>
      <c r="H337" s="14"/>
      <c r="I337" s="38"/>
      <c r="J337" s="13"/>
      <c r="K337" s="13"/>
      <c r="L337" s="444"/>
      <c r="M337" s="321"/>
      <c r="N337" s="482"/>
      <c r="O337" s="13"/>
      <c r="P337" s="530"/>
      <c r="Q337" s="226"/>
      <c r="R337" s="118"/>
      <c r="S337" s="118"/>
      <c r="T337" s="118"/>
      <c r="U337" s="226"/>
      <c r="V337" s="226"/>
      <c r="W337" s="226"/>
      <c r="X337" s="55"/>
      <c r="Y337" s="55"/>
      <c r="Z337" s="226"/>
      <c r="AA337" s="226"/>
      <c r="AB337" s="237"/>
      <c r="AC337" s="237"/>
      <c r="AD337" s="237"/>
      <c r="AE337" s="237"/>
      <c r="AF337" s="176"/>
      <c r="AG337" s="227"/>
      <c r="AH337" s="203"/>
      <c r="AI337" s="46"/>
      <c r="AJ337" s="399"/>
      <c r="AK337" s="66"/>
      <c r="AL337" s="66"/>
      <c r="AM337" s="66"/>
    </row>
    <row r="338" spans="1:39" ht="99.75" hidden="1" customHeight="1">
      <c r="A338" s="534"/>
      <c r="B338" s="99"/>
      <c r="C338" s="338"/>
      <c r="D338" s="147"/>
      <c r="E338" s="13"/>
      <c r="F338" s="38"/>
      <c r="G338" s="88"/>
      <c r="H338" s="14"/>
      <c r="I338" s="38"/>
      <c r="J338" s="13"/>
      <c r="K338" s="13"/>
      <c r="L338" s="444"/>
      <c r="M338" s="321"/>
      <c r="N338" s="482"/>
      <c r="O338" s="13"/>
      <c r="P338" s="530"/>
      <c r="Q338" s="226"/>
      <c r="R338" s="118"/>
      <c r="S338" s="118"/>
      <c r="T338" s="118"/>
      <c r="U338" s="226"/>
      <c r="V338" s="226"/>
      <c r="W338" s="226"/>
      <c r="X338" s="55"/>
      <c r="Y338" s="55"/>
      <c r="Z338" s="226"/>
      <c r="AA338" s="226"/>
      <c r="AB338" s="237"/>
      <c r="AC338" s="237"/>
      <c r="AD338" s="237"/>
      <c r="AE338" s="237"/>
      <c r="AF338" s="176"/>
      <c r="AG338" s="227"/>
      <c r="AH338" s="203"/>
      <c r="AI338" s="46"/>
      <c r="AJ338" s="399"/>
      <c r="AK338" s="66"/>
      <c r="AL338" s="66"/>
      <c r="AM338" s="66"/>
    </row>
    <row r="339" spans="1:39" ht="87" hidden="1" customHeight="1">
      <c r="A339" s="534"/>
      <c r="B339" s="99"/>
      <c r="C339" s="338"/>
      <c r="D339" s="147"/>
      <c r="E339" s="13"/>
      <c r="F339" s="38"/>
      <c r="G339" s="88"/>
      <c r="H339" s="14"/>
      <c r="I339" s="38"/>
      <c r="J339" s="13"/>
      <c r="K339" s="13"/>
      <c r="L339" s="444"/>
      <c r="M339" s="321"/>
      <c r="N339" s="482"/>
      <c r="O339" s="13"/>
      <c r="P339" s="530"/>
      <c r="Q339" s="226"/>
      <c r="R339" s="118"/>
      <c r="S339" s="118"/>
      <c r="T339" s="118"/>
      <c r="U339" s="226"/>
      <c r="V339" s="226"/>
      <c r="W339" s="226"/>
      <c r="X339" s="55"/>
      <c r="Y339" s="55"/>
      <c r="Z339" s="226"/>
      <c r="AA339" s="226"/>
      <c r="AB339" s="237"/>
      <c r="AC339" s="237"/>
      <c r="AD339" s="237"/>
      <c r="AE339" s="237"/>
      <c r="AF339" s="176"/>
      <c r="AG339" s="227"/>
      <c r="AH339" s="388"/>
      <c r="AI339" s="305"/>
      <c r="AJ339" s="399"/>
      <c r="AK339" s="66"/>
      <c r="AL339" s="66"/>
      <c r="AM339" s="66"/>
    </row>
    <row r="340" spans="1:39" ht="84.75" hidden="1" customHeight="1">
      <c r="A340" s="534"/>
      <c r="B340" s="99"/>
      <c r="C340" s="338"/>
      <c r="D340" s="147"/>
      <c r="E340" s="13"/>
      <c r="F340" s="38"/>
      <c r="G340" s="88"/>
      <c r="H340" s="14"/>
      <c r="I340" s="38"/>
      <c r="J340" s="13"/>
      <c r="K340" s="13"/>
      <c r="L340" s="444"/>
      <c r="M340" s="321"/>
      <c r="N340" s="482"/>
      <c r="O340" s="13"/>
      <c r="P340" s="530"/>
      <c r="Q340" s="226"/>
      <c r="R340" s="118"/>
      <c r="S340" s="118"/>
      <c r="T340" s="118"/>
      <c r="U340" s="226"/>
      <c r="V340" s="226"/>
      <c r="W340" s="226"/>
      <c r="X340" s="55"/>
      <c r="Y340" s="55"/>
      <c r="Z340" s="226"/>
      <c r="AA340" s="226"/>
      <c r="AB340" s="237"/>
      <c r="AC340" s="237"/>
      <c r="AD340" s="237"/>
      <c r="AE340" s="237"/>
      <c r="AF340" s="176"/>
      <c r="AG340" s="227"/>
      <c r="AH340" s="203"/>
      <c r="AI340" s="46"/>
      <c r="AJ340" s="399"/>
      <c r="AK340" s="66"/>
      <c r="AL340" s="66"/>
      <c r="AM340" s="66"/>
    </row>
    <row r="341" spans="1:39" ht="198.75" hidden="1" customHeight="1">
      <c r="A341" s="534"/>
      <c r="B341" s="99"/>
      <c r="C341" s="338"/>
      <c r="D341" s="147"/>
      <c r="E341" s="13"/>
      <c r="F341" s="38"/>
      <c r="G341" s="88"/>
      <c r="H341" s="14"/>
      <c r="I341" s="38"/>
      <c r="J341" s="13"/>
      <c r="K341" s="13"/>
      <c r="L341" s="444"/>
      <c r="M341" s="321"/>
      <c r="N341" s="482"/>
      <c r="O341" s="13"/>
      <c r="P341" s="530"/>
      <c r="Q341" s="226"/>
      <c r="R341" s="118"/>
      <c r="S341" s="118"/>
      <c r="T341" s="118"/>
      <c r="U341" s="226"/>
      <c r="V341" s="226"/>
      <c r="W341" s="226"/>
      <c r="X341" s="55"/>
      <c r="Y341" s="55"/>
      <c r="Z341" s="226"/>
      <c r="AA341" s="226"/>
      <c r="AB341" s="237"/>
      <c r="AC341" s="237"/>
      <c r="AD341" s="237"/>
      <c r="AE341" s="237"/>
      <c r="AF341" s="176"/>
      <c r="AG341" s="227"/>
      <c r="AH341" s="203"/>
      <c r="AI341" s="46"/>
      <c r="AJ341" s="399"/>
      <c r="AK341" s="66"/>
      <c r="AL341" s="66"/>
      <c r="AM341" s="66"/>
    </row>
    <row r="342" spans="1:39" ht="180" hidden="1" customHeight="1">
      <c r="A342" s="534"/>
      <c r="B342" s="99"/>
      <c r="C342" s="338"/>
      <c r="D342" s="147"/>
      <c r="E342" s="13"/>
      <c r="F342" s="117"/>
      <c r="G342" s="88"/>
      <c r="H342" s="14"/>
      <c r="I342" s="117"/>
      <c r="J342" s="13"/>
      <c r="K342" s="13"/>
      <c r="L342" s="444"/>
      <c r="M342" s="321"/>
      <c r="N342" s="482"/>
      <c r="O342" s="13"/>
      <c r="P342" s="530"/>
      <c r="Q342" s="226"/>
      <c r="R342" s="118"/>
      <c r="S342" s="118"/>
      <c r="T342" s="118"/>
      <c r="U342" s="226"/>
      <c r="V342" s="226"/>
      <c r="W342" s="226"/>
      <c r="X342" s="55"/>
      <c r="Y342" s="55"/>
      <c r="Z342" s="226"/>
      <c r="AA342" s="226"/>
      <c r="AB342" s="237"/>
      <c r="AC342" s="237"/>
      <c r="AD342" s="237"/>
      <c r="AE342" s="237"/>
      <c r="AF342" s="176"/>
      <c r="AG342" s="227"/>
      <c r="AH342" s="203"/>
      <c r="AI342" s="46"/>
      <c r="AJ342" s="399"/>
      <c r="AK342" s="66"/>
      <c r="AL342" s="66"/>
      <c r="AM342" s="66"/>
    </row>
    <row r="343" spans="1:39" ht="180" hidden="1" customHeight="1">
      <c r="A343" s="534"/>
      <c r="B343" s="99"/>
      <c r="C343" s="338"/>
      <c r="D343" s="147"/>
      <c r="E343" s="13"/>
      <c r="F343" s="38"/>
      <c r="G343" s="88"/>
      <c r="H343" s="14"/>
      <c r="I343" s="38"/>
      <c r="J343" s="13"/>
      <c r="K343" s="13"/>
      <c r="L343" s="444"/>
      <c r="M343" s="321"/>
      <c r="N343" s="482"/>
      <c r="O343" s="13"/>
      <c r="P343" s="530"/>
      <c r="Q343" s="226"/>
      <c r="R343" s="118"/>
      <c r="S343" s="118"/>
      <c r="T343" s="118"/>
      <c r="U343" s="226"/>
      <c r="V343" s="226"/>
      <c r="W343" s="226"/>
      <c r="X343" s="55"/>
      <c r="Y343" s="55"/>
      <c r="Z343" s="226"/>
      <c r="AA343" s="226"/>
      <c r="AB343" s="237"/>
      <c r="AC343" s="237"/>
      <c r="AD343" s="237"/>
      <c r="AE343" s="237"/>
      <c r="AF343" s="176"/>
      <c r="AG343" s="227"/>
      <c r="AH343" s="203"/>
      <c r="AI343" s="46"/>
      <c r="AJ343" s="399"/>
      <c r="AK343" s="66"/>
      <c r="AL343" s="66"/>
      <c r="AM343" s="66"/>
    </row>
    <row r="344" spans="1:39" ht="120" hidden="1" customHeight="1">
      <c r="A344" s="534"/>
      <c r="B344" s="99"/>
      <c r="C344" s="338"/>
      <c r="D344" s="147"/>
      <c r="E344" s="13"/>
      <c r="F344" s="38"/>
      <c r="G344" s="88"/>
      <c r="H344" s="14"/>
      <c r="I344" s="38"/>
      <c r="J344" s="13"/>
      <c r="K344" s="13"/>
      <c r="L344" s="444"/>
      <c r="M344" s="321"/>
      <c r="N344" s="482"/>
      <c r="O344" s="13"/>
      <c r="P344" s="530"/>
      <c r="Q344" s="226"/>
      <c r="R344" s="118"/>
      <c r="S344" s="118"/>
      <c r="T344" s="118"/>
      <c r="U344" s="226"/>
      <c r="V344" s="226"/>
      <c r="W344" s="226"/>
      <c r="X344" s="55"/>
      <c r="Y344" s="55"/>
      <c r="Z344" s="226"/>
      <c r="AA344" s="226"/>
      <c r="AB344" s="237"/>
      <c r="AC344" s="237"/>
      <c r="AD344" s="237"/>
      <c r="AE344" s="237"/>
      <c r="AF344" s="176"/>
      <c r="AG344" s="227"/>
      <c r="AH344" s="203"/>
      <c r="AI344" s="46"/>
      <c r="AJ344" s="399"/>
      <c r="AK344" s="66"/>
      <c r="AL344" s="66"/>
      <c r="AM344" s="66"/>
    </row>
    <row r="345" spans="1:39" ht="224.25" hidden="1" customHeight="1">
      <c r="A345" s="330"/>
      <c r="B345" s="99"/>
      <c r="C345" s="339"/>
      <c r="D345" s="147"/>
      <c r="E345" s="52"/>
      <c r="F345" s="53"/>
      <c r="G345" s="90"/>
      <c r="H345" s="54"/>
      <c r="I345" s="53"/>
      <c r="J345" s="52"/>
      <c r="K345" s="52"/>
      <c r="L345" s="469"/>
      <c r="M345" s="321"/>
      <c r="N345" s="483"/>
      <c r="O345" s="52"/>
      <c r="P345" s="531"/>
      <c r="Q345" s="226"/>
      <c r="R345" s="118"/>
      <c r="S345" s="118"/>
      <c r="T345" s="118"/>
      <c r="U345" s="226"/>
      <c r="V345" s="226"/>
      <c r="W345" s="226"/>
      <c r="X345" s="55"/>
      <c r="Y345" s="55"/>
      <c r="Z345" s="226"/>
      <c r="AA345" s="226"/>
      <c r="AB345" s="237"/>
      <c r="AC345" s="237"/>
      <c r="AD345" s="237"/>
      <c r="AE345" s="237"/>
      <c r="AF345" s="176"/>
      <c r="AG345" s="227"/>
      <c r="AH345" s="349"/>
      <c r="AI345" s="46"/>
      <c r="AJ345" s="399"/>
      <c r="AK345" s="66"/>
      <c r="AL345" s="66"/>
      <c r="AM345" s="66"/>
    </row>
    <row r="346" spans="1:39" ht="78" hidden="1" customHeight="1">
      <c r="A346" s="326"/>
      <c r="B346" s="99"/>
      <c r="C346" s="334"/>
      <c r="D346" s="147"/>
      <c r="E346" s="55"/>
      <c r="F346" s="46"/>
      <c r="G346" s="91"/>
      <c r="H346" s="56"/>
      <c r="I346" s="46"/>
      <c r="J346" s="55"/>
      <c r="K346" s="55"/>
      <c r="L346" s="455"/>
      <c r="M346" s="488"/>
      <c r="N346" s="484"/>
      <c r="O346" s="55"/>
      <c r="P346" s="194"/>
      <c r="Q346" s="226"/>
      <c r="R346" s="118"/>
      <c r="S346" s="118"/>
      <c r="T346" s="118"/>
      <c r="U346" s="226"/>
      <c r="V346" s="226"/>
      <c r="W346" s="226"/>
      <c r="X346" s="55"/>
      <c r="Y346" s="55"/>
      <c r="Z346" s="226"/>
      <c r="AA346" s="226"/>
      <c r="AB346" s="237"/>
      <c r="AC346" s="237"/>
      <c r="AD346" s="237"/>
      <c r="AE346" s="237"/>
      <c r="AF346" s="176"/>
      <c r="AG346" s="227"/>
      <c r="AH346" s="381"/>
      <c r="AI346" s="305"/>
      <c r="AJ346" s="399"/>
      <c r="AK346" s="66"/>
      <c r="AL346" s="66"/>
      <c r="AM346" s="66"/>
    </row>
    <row r="347" spans="1:39" ht="56.45" hidden="1" customHeight="1">
      <c r="A347" s="332"/>
      <c r="B347" s="99"/>
      <c r="C347" s="340"/>
      <c r="D347" s="147"/>
      <c r="E347" s="62"/>
      <c r="F347" s="63"/>
      <c r="G347" s="92"/>
      <c r="H347" s="64"/>
      <c r="I347" s="63"/>
      <c r="J347" s="62"/>
      <c r="K347" s="62"/>
      <c r="L347" s="470"/>
      <c r="M347" s="488"/>
      <c r="N347" s="485"/>
      <c r="O347" s="62"/>
      <c r="P347" s="532"/>
      <c r="Q347" s="226"/>
      <c r="R347" s="118"/>
      <c r="S347" s="118"/>
      <c r="T347" s="118"/>
      <c r="U347" s="226"/>
      <c r="V347" s="226"/>
      <c r="W347" s="226"/>
      <c r="X347" s="55"/>
      <c r="Y347" s="55"/>
      <c r="Z347" s="226"/>
      <c r="AA347" s="226"/>
      <c r="AB347" s="237"/>
      <c r="AC347" s="237"/>
      <c r="AD347" s="237"/>
      <c r="AE347" s="237"/>
      <c r="AF347" s="176"/>
      <c r="AG347" s="227"/>
      <c r="AH347" s="348"/>
      <c r="AI347" s="305"/>
      <c r="AJ347" s="399"/>
      <c r="AK347" s="66"/>
      <c r="AL347" s="66"/>
      <c r="AM347" s="66"/>
    </row>
    <row r="348" spans="1:39" ht="56.45" hidden="1" customHeight="1">
      <c r="A348" s="330"/>
      <c r="B348" s="99"/>
      <c r="C348" s="339"/>
      <c r="D348" s="147"/>
      <c r="E348" s="52"/>
      <c r="F348" s="53"/>
      <c r="G348" s="90"/>
      <c r="H348" s="54"/>
      <c r="I348" s="53"/>
      <c r="J348" s="52"/>
      <c r="K348" s="52"/>
      <c r="L348" s="471"/>
      <c r="M348" s="488"/>
      <c r="N348" s="483"/>
      <c r="O348" s="52"/>
      <c r="P348" s="531"/>
      <c r="Q348" s="226"/>
      <c r="R348" s="118"/>
      <c r="S348" s="118"/>
      <c r="T348" s="118"/>
      <c r="U348" s="226"/>
      <c r="V348" s="226"/>
      <c r="W348" s="226"/>
      <c r="X348" s="55"/>
      <c r="Y348" s="55"/>
      <c r="Z348" s="226"/>
      <c r="AA348" s="226"/>
      <c r="AB348" s="237"/>
      <c r="AC348" s="237"/>
      <c r="AD348" s="237"/>
      <c r="AE348" s="237"/>
      <c r="AF348" s="176"/>
      <c r="AG348" s="227"/>
      <c r="AH348" s="382"/>
      <c r="AI348" s="305"/>
      <c r="AJ348" s="399"/>
      <c r="AK348" s="66"/>
      <c r="AL348" s="66"/>
      <c r="AM348" s="66"/>
    </row>
    <row r="349" spans="1:39" ht="56.45" hidden="1" customHeight="1">
      <c r="A349" s="330"/>
      <c r="B349" s="99"/>
      <c r="C349" s="339"/>
      <c r="D349" s="147"/>
      <c r="E349" s="52"/>
      <c r="F349" s="53"/>
      <c r="G349" s="90"/>
      <c r="H349" s="54"/>
      <c r="I349" s="53"/>
      <c r="J349" s="52"/>
      <c r="K349" s="52"/>
      <c r="L349" s="471"/>
      <c r="M349" s="488"/>
      <c r="N349" s="483"/>
      <c r="O349" s="52"/>
      <c r="P349" s="531"/>
      <c r="Q349" s="226"/>
      <c r="R349" s="118"/>
      <c r="S349" s="118"/>
      <c r="T349" s="118"/>
      <c r="U349" s="226"/>
      <c r="V349" s="226"/>
      <c r="W349" s="226"/>
      <c r="X349" s="55"/>
      <c r="Y349" s="55"/>
      <c r="Z349" s="226"/>
      <c r="AA349" s="226"/>
      <c r="AB349" s="237"/>
      <c r="AC349" s="237"/>
      <c r="AD349" s="237"/>
      <c r="AE349" s="237"/>
      <c r="AF349" s="176"/>
      <c r="AG349" s="227"/>
      <c r="AH349" s="382"/>
      <c r="AI349" s="305"/>
      <c r="AJ349" s="399"/>
      <c r="AK349" s="66"/>
      <c r="AL349" s="66"/>
      <c r="AM349" s="66"/>
    </row>
    <row r="350" spans="1:39" ht="56.45" hidden="1" customHeight="1">
      <c r="A350" s="330"/>
      <c r="B350" s="99"/>
      <c r="C350" s="339"/>
      <c r="D350" s="147"/>
      <c r="E350" s="52"/>
      <c r="F350" s="53"/>
      <c r="G350" s="90"/>
      <c r="H350" s="54"/>
      <c r="I350" s="53"/>
      <c r="J350" s="52"/>
      <c r="K350" s="52"/>
      <c r="L350" s="471"/>
      <c r="M350" s="488"/>
      <c r="N350" s="483"/>
      <c r="O350" s="52"/>
      <c r="P350" s="531"/>
      <c r="Q350" s="226"/>
      <c r="R350" s="118"/>
      <c r="S350" s="118"/>
      <c r="T350" s="118"/>
      <c r="U350" s="226"/>
      <c r="V350" s="226"/>
      <c r="W350" s="226"/>
      <c r="X350" s="55"/>
      <c r="Y350" s="55"/>
      <c r="Z350" s="226"/>
      <c r="AA350" s="226"/>
      <c r="AB350" s="237"/>
      <c r="AC350" s="237"/>
      <c r="AD350" s="237"/>
      <c r="AE350" s="237"/>
      <c r="AF350" s="176"/>
      <c r="AG350" s="227"/>
      <c r="AH350" s="382"/>
      <c r="AI350" s="305"/>
      <c r="AJ350" s="399"/>
      <c r="AK350" s="66"/>
      <c r="AL350" s="66"/>
      <c r="AM350" s="66"/>
    </row>
    <row r="351" spans="1:39" ht="56.45" hidden="1" customHeight="1">
      <c r="A351" s="330"/>
      <c r="B351" s="99"/>
      <c r="C351" s="339"/>
      <c r="D351" s="147"/>
      <c r="E351" s="52"/>
      <c r="F351" s="53"/>
      <c r="G351" s="90"/>
      <c r="H351" s="54"/>
      <c r="I351" s="53"/>
      <c r="J351" s="52"/>
      <c r="K351" s="52"/>
      <c r="L351" s="471"/>
      <c r="M351" s="488"/>
      <c r="N351" s="483"/>
      <c r="O351" s="52"/>
      <c r="P351" s="531"/>
      <c r="Q351" s="226"/>
      <c r="R351" s="118"/>
      <c r="S351" s="118"/>
      <c r="T351" s="118"/>
      <c r="U351" s="226"/>
      <c r="V351" s="226"/>
      <c r="W351" s="226"/>
      <c r="X351" s="55"/>
      <c r="Y351" s="55"/>
      <c r="Z351" s="226"/>
      <c r="AA351" s="226"/>
      <c r="AB351" s="237"/>
      <c r="AC351" s="237"/>
      <c r="AD351" s="237"/>
      <c r="AE351" s="237"/>
      <c r="AF351" s="176"/>
      <c r="AG351" s="227"/>
      <c r="AH351" s="382"/>
      <c r="AI351" s="305"/>
      <c r="AJ351" s="399"/>
      <c r="AK351" s="66"/>
      <c r="AL351" s="66"/>
      <c r="AM351" s="66"/>
    </row>
    <row r="352" spans="1:39" ht="56.45" hidden="1" customHeight="1">
      <c r="A352" s="330"/>
      <c r="B352" s="99"/>
      <c r="C352" s="339"/>
      <c r="D352" s="147"/>
      <c r="E352" s="52"/>
      <c r="F352" s="53"/>
      <c r="G352" s="90"/>
      <c r="H352" s="54"/>
      <c r="I352" s="53"/>
      <c r="J352" s="52"/>
      <c r="K352" s="52"/>
      <c r="L352" s="471"/>
      <c r="M352" s="488"/>
      <c r="N352" s="483"/>
      <c r="O352" s="52"/>
      <c r="P352" s="531"/>
      <c r="Q352" s="226"/>
      <c r="R352" s="118"/>
      <c r="S352" s="118"/>
      <c r="T352" s="118"/>
      <c r="U352" s="226"/>
      <c r="V352" s="226"/>
      <c r="W352" s="226"/>
      <c r="X352" s="55"/>
      <c r="Y352" s="55"/>
      <c r="Z352" s="226"/>
      <c r="AA352" s="226"/>
      <c r="AB352" s="237"/>
      <c r="AC352" s="237"/>
      <c r="AD352" s="237"/>
      <c r="AE352" s="237"/>
      <c r="AF352" s="176"/>
      <c r="AG352" s="227"/>
      <c r="AH352" s="382"/>
      <c r="AI352" s="305"/>
      <c r="AJ352" s="399"/>
      <c r="AK352" s="66"/>
      <c r="AL352" s="66"/>
      <c r="AM352" s="66"/>
    </row>
    <row r="353" spans="1:39" ht="56.45" hidden="1" customHeight="1">
      <c r="A353" s="330"/>
      <c r="B353" s="99"/>
      <c r="C353" s="339"/>
      <c r="D353" s="147"/>
      <c r="E353" s="52"/>
      <c r="F353" s="53"/>
      <c r="G353" s="90"/>
      <c r="H353" s="54"/>
      <c r="I353" s="53"/>
      <c r="J353" s="52"/>
      <c r="K353" s="52"/>
      <c r="L353" s="471"/>
      <c r="M353" s="488"/>
      <c r="N353" s="483"/>
      <c r="O353" s="52"/>
      <c r="P353" s="531"/>
      <c r="Q353" s="226"/>
      <c r="R353" s="118"/>
      <c r="S353" s="118"/>
      <c r="T353" s="118"/>
      <c r="U353" s="226"/>
      <c r="V353" s="226"/>
      <c r="W353" s="226"/>
      <c r="X353" s="55"/>
      <c r="Y353" s="55"/>
      <c r="Z353" s="226"/>
      <c r="AA353" s="226"/>
      <c r="AB353" s="237"/>
      <c r="AC353" s="237"/>
      <c r="AD353" s="237"/>
      <c r="AE353" s="237"/>
      <c r="AF353" s="176"/>
      <c r="AG353" s="227"/>
      <c r="AH353" s="382"/>
      <c r="AI353" s="305"/>
      <c r="AJ353" s="399"/>
      <c r="AK353" s="66"/>
      <c r="AL353" s="66"/>
      <c r="AM353" s="66"/>
    </row>
    <row r="354" spans="1:39" ht="56.45" hidden="1" customHeight="1">
      <c r="A354" s="330"/>
      <c r="B354" s="99"/>
      <c r="C354" s="339"/>
      <c r="D354" s="147"/>
      <c r="E354" s="52"/>
      <c r="F354" s="53"/>
      <c r="G354" s="90"/>
      <c r="H354" s="54"/>
      <c r="I354" s="53"/>
      <c r="J354" s="52"/>
      <c r="K354" s="52"/>
      <c r="L354" s="471"/>
      <c r="M354" s="488"/>
      <c r="N354" s="483"/>
      <c r="O354" s="52"/>
      <c r="P354" s="531"/>
      <c r="Q354" s="226"/>
      <c r="R354" s="118"/>
      <c r="S354" s="118"/>
      <c r="T354" s="118"/>
      <c r="U354" s="226"/>
      <c r="V354" s="226"/>
      <c r="W354" s="226"/>
      <c r="X354" s="55"/>
      <c r="Y354" s="55"/>
      <c r="Z354" s="226"/>
      <c r="AA354" s="226"/>
      <c r="AB354" s="237"/>
      <c r="AC354" s="237"/>
      <c r="AD354" s="237"/>
      <c r="AE354" s="237"/>
      <c r="AF354" s="176"/>
      <c r="AG354" s="227"/>
      <c r="AH354" s="382"/>
      <c r="AI354" s="305"/>
      <c r="AJ354" s="399"/>
      <c r="AK354" s="66"/>
      <c r="AL354" s="66"/>
      <c r="AM354" s="66"/>
    </row>
    <row r="355" spans="1:39" ht="56.45" hidden="1" customHeight="1">
      <c r="A355" s="330"/>
      <c r="B355" s="99"/>
      <c r="C355" s="339"/>
      <c r="D355" s="147"/>
      <c r="E355" s="52"/>
      <c r="F355" s="53"/>
      <c r="G355" s="90"/>
      <c r="H355" s="54"/>
      <c r="I355" s="53"/>
      <c r="J355" s="52"/>
      <c r="K355" s="52"/>
      <c r="L355" s="471"/>
      <c r="M355" s="488"/>
      <c r="N355" s="483"/>
      <c r="O355" s="52"/>
      <c r="P355" s="531"/>
      <c r="Q355" s="226"/>
      <c r="R355" s="118"/>
      <c r="S355" s="118"/>
      <c r="T355" s="118"/>
      <c r="U355" s="226"/>
      <c r="V355" s="226"/>
      <c r="W355" s="226"/>
      <c r="X355" s="55"/>
      <c r="Y355" s="55"/>
      <c r="Z355" s="226"/>
      <c r="AA355" s="226"/>
      <c r="AB355" s="237"/>
      <c r="AC355" s="237"/>
      <c r="AD355" s="237"/>
      <c r="AE355" s="237"/>
      <c r="AF355" s="176"/>
      <c r="AG355" s="227"/>
      <c r="AH355" s="382"/>
      <c r="AI355" s="305"/>
      <c r="AJ355" s="399"/>
      <c r="AK355" s="66"/>
      <c r="AL355" s="66"/>
      <c r="AM355" s="66"/>
    </row>
    <row r="356" spans="1:39" ht="56.45" hidden="1" customHeight="1">
      <c r="A356" s="330"/>
      <c r="B356" s="99"/>
      <c r="C356" s="339"/>
      <c r="D356" s="147"/>
      <c r="E356" s="52"/>
      <c r="F356" s="53"/>
      <c r="G356" s="90"/>
      <c r="H356" s="54"/>
      <c r="I356" s="53"/>
      <c r="J356" s="52"/>
      <c r="K356" s="52"/>
      <c r="L356" s="471"/>
      <c r="M356" s="488"/>
      <c r="N356" s="483"/>
      <c r="O356" s="52"/>
      <c r="P356" s="531"/>
      <c r="Q356" s="226"/>
      <c r="R356" s="118"/>
      <c r="S356" s="118"/>
      <c r="T356" s="118"/>
      <c r="U356" s="226"/>
      <c r="V356" s="226"/>
      <c r="W356" s="226"/>
      <c r="X356" s="55"/>
      <c r="Y356" s="55"/>
      <c r="Z356" s="226"/>
      <c r="AA356" s="226"/>
      <c r="AB356" s="237"/>
      <c r="AC356" s="237"/>
      <c r="AD356" s="237"/>
      <c r="AE356" s="237"/>
      <c r="AF356" s="176"/>
      <c r="AG356" s="227"/>
      <c r="AH356" s="382"/>
      <c r="AI356" s="305"/>
      <c r="AJ356" s="399"/>
      <c r="AK356" s="66"/>
      <c r="AL356" s="66"/>
      <c r="AM356" s="66"/>
    </row>
    <row r="357" spans="1:39" ht="56.45" hidden="1" customHeight="1">
      <c r="A357" s="330"/>
      <c r="B357" s="99"/>
      <c r="C357" s="339"/>
      <c r="D357" s="147"/>
      <c r="E357" s="52"/>
      <c r="F357" s="53"/>
      <c r="G357" s="90"/>
      <c r="H357" s="54"/>
      <c r="I357" s="53"/>
      <c r="J357" s="52"/>
      <c r="K357" s="52"/>
      <c r="L357" s="471"/>
      <c r="M357" s="488"/>
      <c r="N357" s="483"/>
      <c r="O357" s="52"/>
      <c r="P357" s="531"/>
      <c r="Q357" s="226"/>
      <c r="R357" s="118"/>
      <c r="S357" s="118"/>
      <c r="T357" s="118"/>
      <c r="U357" s="226"/>
      <c r="V357" s="226"/>
      <c r="W357" s="226"/>
      <c r="X357" s="55"/>
      <c r="Y357" s="55"/>
      <c r="Z357" s="226"/>
      <c r="AA357" s="226"/>
      <c r="AB357" s="237"/>
      <c r="AC357" s="237"/>
      <c r="AD357" s="237"/>
      <c r="AE357" s="237"/>
      <c r="AF357" s="176"/>
      <c r="AG357" s="227"/>
      <c r="AH357" s="200"/>
      <c r="AI357" s="204"/>
      <c r="AJ357" s="142"/>
      <c r="AK357" s="66"/>
      <c r="AL357" s="66"/>
      <c r="AM357" s="66"/>
    </row>
    <row r="358" spans="1:39" ht="56.45" hidden="1" customHeight="1">
      <c r="A358" s="330"/>
      <c r="B358" s="99"/>
      <c r="C358" s="339"/>
      <c r="D358" s="147"/>
      <c r="E358" s="52"/>
      <c r="F358" s="53"/>
      <c r="G358" s="90"/>
      <c r="H358" s="54"/>
      <c r="I358" s="53"/>
      <c r="J358" s="52"/>
      <c r="K358" s="52"/>
      <c r="L358" s="471"/>
      <c r="M358" s="488"/>
      <c r="N358" s="483"/>
      <c r="O358" s="52"/>
      <c r="P358" s="531"/>
      <c r="Q358" s="226"/>
      <c r="R358" s="118"/>
      <c r="S358" s="118"/>
      <c r="T358" s="118"/>
      <c r="U358" s="226"/>
      <c r="V358" s="226"/>
      <c r="W358" s="226"/>
      <c r="X358" s="55"/>
      <c r="Y358" s="55"/>
      <c r="Z358" s="226"/>
      <c r="AA358" s="226"/>
      <c r="AB358" s="237"/>
      <c r="AC358" s="237"/>
      <c r="AD358" s="237"/>
      <c r="AE358" s="237"/>
      <c r="AF358" s="176"/>
      <c r="AG358" s="227"/>
      <c r="AH358" s="200"/>
      <c r="AI358" s="200"/>
      <c r="AJ358" s="142"/>
      <c r="AK358" s="66"/>
      <c r="AL358" s="66"/>
      <c r="AM358" s="66"/>
    </row>
    <row r="359" spans="1:39" ht="56.45" hidden="1" customHeight="1">
      <c r="A359" s="330"/>
      <c r="B359" s="99"/>
      <c r="C359" s="339"/>
      <c r="D359" s="147"/>
      <c r="E359" s="52"/>
      <c r="F359" s="53"/>
      <c r="G359" s="90"/>
      <c r="H359" s="54"/>
      <c r="I359" s="53"/>
      <c r="J359" s="52"/>
      <c r="K359" s="52"/>
      <c r="L359" s="471"/>
      <c r="M359" s="488"/>
      <c r="N359" s="483"/>
      <c r="O359" s="52"/>
      <c r="P359" s="531"/>
      <c r="Q359" s="226"/>
      <c r="R359" s="118"/>
      <c r="S359" s="118"/>
      <c r="T359" s="118"/>
      <c r="U359" s="226"/>
      <c r="V359" s="226"/>
      <c r="W359" s="226"/>
      <c r="X359" s="55"/>
      <c r="Y359" s="55"/>
      <c r="Z359" s="226"/>
      <c r="AA359" s="226"/>
      <c r="AB359" s="237"/>
      <c r="AC359" s="237"/>
      <c r="AD359" s="237"/>
      <c r="AE359" s="237"/>
      <c r="AF359" s="176"/>
      <c r="AG359" s="227"/>
      <c r="AH359" s="200"/>
      <c r="AI359" s="200"/>
      <c r="AJ359" s="142"/>
      <c r="AK359" s="66"/>
      <c r="AL359" s="66"/>
      <c r="AM359" s="66"/>
    </row>
    <row r="360" spans="1:39" ht="56.45" hidden="1" customHeight="1">
      <c r="A360" s="330"/>
      <c r="B360" s="99"/>
      <c r="C360" s="339"/>
      <c r="D360" s="147"/>
      <c r="E360" s="52"/>
      <c r="F360" s="53"/>
      <c r="G360" s="90"/>
      <c r="H360" s="54"/>
      <c r="I360" s="53"/>
      <c r="J360" s="52"/>
      <c r="K360" s="52"/>
      <c r="L360" s="471"/>
      <c r="M360" s="488"/>
      <c r="N360" s="483"/>
      <c r="O360" s="52"/>
      <c r="P360" s="531"/>
      <c r="Q360" s="226"/>
      <c r="R360" s="118"/>
      <c r="S360" s="118"/>
      <c r="T360" s="118"/>
      <c r="U360" s="226"/>
      <c r="V360" s="226"/>
      <c r="W360" s="226"/>
      <c r="X360" s="55"/>
      <c r="Y360" s="55"/>
      <c r="Z360" s="226"/>
      <c r="AA360" s="226"/>
      <c r="AB360" s="237"/>
      <c r="AC360" s="237"/>
      <c r="AD360" s="237"/>
      <c r="AE360" s="237"/>
      <c r="AF360" s="176"/>
      <c r="AG360" s="227"/>
      <c r="AH360" s="200"/>
      <c r="AI360" s="200"/>
      <c r="AJ360" s="142"/>
      <c r="AK360" s="66"/>
      <c r="AL360" s="66"/>
      <c r="AM360" s="66"/>
    </row>
    <row r="361" spans="1:39" ht="56.45" hidden="1" customHeight="1">
      <c r="A361" s="330"/>
      <c r="B361" s="99"/>
      <c r="C361" s="339"/>
      <c r="D361" s="147"/>
      <c r="E361" s="52"/>
      <c r="F361" s="53"/>
      <c r="G361" s="90"/>
      <c r="H361" s="54"/>
      <c r="I361" s="53"/>
      <c r="J361" s="52"/>
      <c r="K361" s="52"/>
      <c r="L361" s="471"/>
      <c r="M361" s="488"/>
      <c r="N361" s="483"/>
      <c r="O361" s="52"/>
      <c r="P361" s="531"/>
      <c r="Q361" s="226"/>
      <c r="R361" s="118"/>
      <c r="S361" s="118"/>
      <c r="T361" s="118"/>
      <c r="U361" s="226"/>
      <c r="V361" s="226"/>
      <c r="W361" s="226"/>
      <c r="X361" s="55"/>
      <c r="Y361" s="55"/>
      <c r="Z361" s="226"/>
      <c r="AA361" s="226"/>
      <c r="AB361" s="237"/>
      <c r="AC361" s="237"/>
      <c r="AD361" s="237"/>
      <c r="AE361" s="237"/>
      <c r="AF361" s="176"/>
      <c r="AG361" s="227"/>
      <c r="AH361" s="200"/>
      <c r="AI361" s="200"/>
      <c r="AJ361" s="142"/>
      <c r="AK361" s="66"/>
      <c r="AL361" s="66"/>
      <c r="AM361" s="66"/>
    </row>
    <row r="362" spans="1:39" ht="56.45" hidden="1" customHeight="1">
      <c r="A362" s="330"/>
      <c r="B362" s="99"/>
      <c r="C362" s="339"/>
      <c r="D362" s="147"/>
      <c r="E362" s="52"/>
      <c r="F362" s="53"/>
      <c r="G362" s="90"/>
      <c r="H362" s="54"/>
      <c r="I362" s="53"/>
      <c r="J362" s="52"/>
      <c r="K362" s="52"/>
      <c r="L362" s="471"/>
      <c r="M362" s="488"/>
      <c r="N362" s="483"/>
      <c r="O362" s="52"/>
      <c r="P362" s="531"/>
      <c r="Q362" s="226"/>
      <c r="R362" s="118"/>
      <c r="S362" s="118"/>
      <c r="T362" s="118"/>
      <c r="U362" s="226"/>
      <c r="V362" s="226"/>
      <c r="W362" s="226"/>
      <c r="X362" s="55"/>
      <c r="Y362" s="55"/>
      <c r="Z362" s="226"/>
      <c r="AA362" s="226"/>
      <c r="AB362" s="237"/>
      <c r="AC362" s="237"/>
      <c r="AD362" s="237"/>
      <c r="AE362" s="237"/>
      <c r="AF362" s="176"/>
      <c r="AG362" s="227"/>
      <c r="AH362" s="200"/>
      <c r="AI362" s="200"/>
      <c r="AJ362" s="142"/>
      <c r="AK362" s="66"/>
      <c r="AL362" s="66"/>
      <c r="AM362" s="66"/>
    </row>
    <row r="363" spans="1:39" ht="56.45" hidden="1" customHeight="1">
      <c r="A363" s="330"/>
      <c r="B363" s="99"/>
      <c r="C363" s="339"/>
      <c r="D363" s="147"/>
      <c r="E363" s="52"/>
      <c r="F363" s="53"/>
      <c r="G363" s="90"/>
      <c r="H363" s="54"/>
      <c r="I363" s="53"/>
      <c r="J363" s="52"/>
      <c r="K363" s="52"/>
      <c r="L363" s="471"/>
      <c r="M363" s="488"/>
      <c r="N363" s="483"/>
      <c r="O363" s="52"/>
      <c r="P363" s="531"/>
      <c r="Q363" s="226"/>
      <c r="R363" s="118"/>
      <c r="S363" s="118"/>
      <c r="T363" s="118"/>
      <c r="U363" s="226"/>
      <c r="V363" s="226"/>
      <c r="W363" s="226"/>
      <c r="X363" s="55"/>
      <c r="Y363" s="55"/>
      <c r="Z363" s="226"/>
      <c r="AA363" s="226"/>
      <c r="AB363" s="237"/>
      <c r="AC363" s="237"/>
      <c r="AD363" s="237"/>
      <c r="AE363" s="237"/>
      <c r="AF363" s="176"/>
      <c r="AG363" s="227"/>
      <c r="AH363" s="200"/>
      <c r="AI363" s="200"/>
      <c r="AJ363" s="142"/>
      <c r="AK363" s="66"/>
      <c r="AL363" s="66"/>
      <c r="AM363" s="66"/>
    </row>
    <row r="364" spans="1:39" ht="56.45" hidden="1" customHeight="1">
      <c r="A364" s="330"/>
      <c r="B364" s="99"/>
      <c r="C364" s="339"/>
      <c r="D364" s="147"/>
      <c r="E364" s="52"/>
      <c r="F364" s="53"/>
      <c r="G364" s="90"/>
      <c r="H364" s="54"/>
      <c r="I364" s="53"/>
      <c r="J364" s="52"/>
      <c r="K364" s="52"/>
      <c r="L364" s="471"/>
      <c r="M364" s="488"/>
      <c r="N364" s="483"/>
      <c r="O364" s="52"/>
      <c r="P364" s="531"/>
      <c r="Q364" s="226"/>
      <c r="R364" s="118"/>
      <c r="S364" s="118"/>
      <c r="T364" s="118"/>
      <c r="U364" s="226"/>
      <c r="V364" s="226"/>
      <c r="W364" s="226"/>
      <c r="X364" s="55"/>
      <c r="Y364" s="55"/>
      <c r="Z364" s="226"/>
      <c r="AA364" s="226"/>
      <c r="AB364" s="237"/>
      <c r="AC364" s="237"/>
      <c r="AD364" s="237"/>
      <c r="AE364" s="237"/>
      <c r="AF364" s="176"/>
      <c r="AG364" s="227"/>
      <c r="AH364" s="200"/>
      <c r="AI364" s="200"/>
      <c r="AJ364" s="142"/>
      <c r="AK364" s="66"/>
      <c r="AL364" s="66"/>
      <c r="AM364" s="66"/>
    </row>
    <row r="365" spans="1:39" ht="56.45" hidden="1" customHeight="1">
      <c r="A365" s="330"/>
      <c r="B365" s="99"/>
      <c r="C365" s="339"/>
      <c r="D365" s="147"/>
      <c r="E365" s="52"/>
      <c r="F365" s="53"/>
      <c r="G365" s="90"/>
      <c r="H365" s="54"/>
      <c r="I365" s="53"/>
      <c r="J365" s="52"/>
      <c r="K365" s="52"/>
      <c r="L365" s="471"/>
      <c r="M365" s="488"/>
      <c r="N365" s="483"/>
      <c r="O365" s="52"/>
      <c r="P365" s="531"/>
      <c r="Q365" s="226"/>
      <c r="R365" s="118"/>
      <c r="S365" s="118"/>
      <c r="T365" s="118"/>
      <c r="U365" s="226"/>
      <c r="V365" s="226"/>
      <c r="W365" s="226"/>
      <c r="X365" s="55"/>
      <c r="Y365" s="55"/>
      <c r="Z365" s="226"/>
      <c r="AA365" s="226"/>
      <c r="AB365" s="237"/>
      <c r="AC365" s="237"/>
      <c r="AD365" s="237"/>
      <c r="AE365" s="237"/>
      <c r="AF365" s="176"/>
      <c r="AG365" s="227"/>
      <c r="AH365" s="200"/>
      <c r="AI365" s="200"/>
      <c r="AJ365" s="142"/>
      <c r="AK365" s="66"/>
      <c r="AL365" s="66"/>
      <c r="AM365" s="66"/>
    </row>
    <row r="366" spans="1:39" ht="56.45" hidden="1" customHeight="1">
      <c r="A366" s="330"/>
      <c r="B366" s="99"/>
      <c r="C366" s="339"/>
      <c r="D366" s="147"/>
      <c r="E366" s="52"/>
      <c r="F366" s="53"/>
      <c r="G366" s="90"/>
      <c r="H366" s="54"/>
      <c r="I366" s="53"/>
      <c r="J366" s="52"/>
      <c r="K366" s="52"/>
      <c r="L366" s="471"/>
      <c r="M366" s="488"/>
      <c r="N366" s="483"/>
      <c r="O366" s="52"/>
      <c r="P366" s="531"/>
      <c r="Q366" s="226"/>
      <c r="R366" s="118"/>
      <c r="S366" s="118"/>
      <c r="T366" s="118"/>
      <c r="U366" s="226"/>
      <c r="V366" s="226"/>
      <c r="W366" s="226"/>
      <c r="X366" s="55"/>
      <c r="Y366" s="55"/>
      <c r="Z366" s="226"/>
      <c r="AA366" s="226"/>
      <c r="AB366" s="237"/>
      <c r="AC366" s="237"/>
      <c r="AD366" s="237"/>
      <c r="AE366" s="237"/>
      <c r="AF366" s="176"/>
      <c r="AG366" s="227"/>
      <c r="AH366" s="200"/>
      <c r="AI366" s="200"/>
      <c r="AJ366" s="51"/>
      <c r="AK366" s="14"/>
      <c r="AL366" s="14"/>
      <c r="AM366" s="14"/>
    </row>
    <row r="367" spans="1:39" ht="56.45" hidden="1" customHeight="1">
      <c r="A367" s="330"/>
      <c r="B367" s="99"/>
      <c r="C367" s="339"/>
      <c r="D367" s="147"/>
      <c r="E367" s="52"/>
      <c r="F367" s="53"/>
      <c r="G367" s="90"/>
      <c r="H367" s="54"/>
      <c r="I367" s="53"/>
      <c r="J367" s="52"/>
      <c r="K367" s="52"/>
      <c r="L367" s="471"/>
      <c r="M367" s="488"/>
      <c r="N367" s="483"/>
      <c r="O367" s="52"/>
      <c r="P367" s="531"/>
      <c r="Q367" s="226"/>
      <c r="R367" s="118"/>
      <c r="S367" s="118"/>
      <c r="T367" s="118"/>
      <c r="U367" s="226"/>
      <c r="V367" s="226"/>
      <c r="W367" s="226"/>
      <c r="X367" s="55"/>
      <c r="Y367" s="55"/>
      <c r="Z367" s="226"/>
      <c r="AA367" s="226"/>
      <c r="AB367" s="237"/>
      <c r="AC367" s="237"/>
      <c r="AD367" s="237"/>
      <c r="AE367" s="237"/>
      <c r="AF367" s="176"/>
      <c r="AG367" s="227"/>
      <c r="AH367" s="200"/>
      <c r="AI367" s="200"/>
      <c r="AJ367" s="51"/>
      <c r="AK367" s="14"/>
      <c r="AL367" s="14"/>
      <c r="AM367" s="14"/>
    </row>
    <row r="368" spans="1:39" ht="56.45" hidden="1" customHeight="1">
      <c r="A368" s="330"/>
      <c r="B368" s="99"/>
      <c r="C368" s="339"/>
      <c r="D368" s="147"/>
      <c r="E368" s="52"/>
      <c r="F368" s="53"/>
      <c r="G368" s="90"/>
      <c r="H368" s="54"/>
      <c r="I368" s="53"/>
      <c r="J368" s="52"/>
      <c r="K368" s="52"/>
      <c r="L368" s="471"/>
      <c r="M368" s="488"/>
      <c r="N368" s="483"/>
      <c r="O368" s="52"/>
      <c r="P368" s="531"/>
      <c r="Q368" s="226"/>
      <c r="R368" s="118"/>
      <c r="S368" s="118"/>
      <c r="T368" s="118"/>
      <c r="U368" s="226"/>
      <c r="V368" s="226"/>
      <c r="W368" s="226"/>
      <c r="X368" s="55"/>
      <c r="Y368" s="55"/>
      <c r="Z368" s="226"/>
      <c r="AA368" s="226"/>
      <c r="AB368" s="237"/>
      <c r="AC368" s="237"/>
      <c r="AD368" s="237"/>
      <c r="AE368" s="237"/>
      <c r="AF368" s="176"/>
      <c r="AG368" s="227"/>
      <c r="AH368" s="200"/>
      <c r="AI368" s="200"/>
      <c r="AJ368" s="51"/>
      <c r="AK368" s="14"/>
      <c r="AL368" s="14"/>
      <c r="AM368" s="14"/>
    </row>
    <row r="369" spans="1:39" ht="56.45" hidden="1" customHeight="1">
      <c r="A369" s="330"/>
      <c r="B369" s="99"/>
      <c r="C369" s="339"/>
      <c r="D369" s="147"/>
      <c r="E369" s="52"/>
      <c r="F369" s="53"/>
      <c r="G369" s="90"/>
      <c r="H369" s="54"/>
      <c r="I369" s="53"/>
      <c r="J369" s="52"/>
      <c r="K369" s="52"/>
      <c r="L369" s="471"/>
      <c r="M369" s="488"/>
      <c r="N369" s="483"/>
      <c r="O369" s="52"/>
      <c r="P369" s="531"/>
      <c r="Q369" s="226"/>
      <c r="R369" s="118"/>
      <c r="S369" s="118"/>
      <c r="T369" s="118"/>
      <c r="U369" s="226"/>
      <c r="V369" s="226"/>
      <c r="W369" s="226"/>
      <c r="X369" s="55"/>
      <c r="Y369" s="55"/>
      <c r="Z369" s="226"/>
      <c r="AA369" s="226"/>
      <c r="AB369" s="237"/>
      <c r="AC369" s="237"/>
      <c r="AD369" s="237"/>
      <c r="AE369" s="237"/>
      <c r="AF369" s="176"/>
      <c r="AG369" s="227"/>
      <c r="AH369" s="200"/>
      <c r="AI369" s="200"/>
      <c r="AJ369" s="51"/>
      <c r="AK369" s="14"/>
      <c r="AL369" s="14"/>
      <c r="AM369" s="14"/>
    </row>
    <row r="370" spans="1:39" ht="56.45" hidden="1" customHeight="1">
      <c r="A370" s="330"/>
      <c r="B370" s="99"/>
      <c r="C370" s="339"/>
      <c r="D370" s="147"/>
      <c r="E370" s="52"/>
      <c r="F370" s="53"/>
      <c r="G370" s="90"/>
      <c r="H370" s="54"/>
      <c r="I370" s="53"/>
      <c r="J370" s="52"/>
      <c r="K370" s="52"/>
      <c r="L370" s="471"/>
      <c r="M370" s="488"/>
      <c r="N370" s="483"/>
      <c r="O370" s="52"/>
      <c r="P370" s="531"/>
      <c r="Q370" s="226"/>
      <c r="R370" s="118"/>
      <c r="S370" s="118"/>
      <c r="T370" s="118"/>
      <c r="U370" s="226"/>
      <c r="V370" s="226"/>
      <c r="W370" s="226"/>
      <c r="X370" s="55"/>
      <c r="Y370" s="55"/>
      <c r="Z370" s="226"/>
      <c r="AA370" s="226"/>
      <c r="AB370" s="237"/>
      <c r="AC370" s="237"/>
      <c r="AD370" s="237"/>
      <c r="AE370" s="237"/>
      <c r="AF370" s="176"/>
      <c r="AG370" s="227"/>
      <c r="AH370" s="200"/>
      <c r="AI370" s="200"/>
      <c r="AJ370" s="51"/>
      <c r="AK370" s="14"/>
      <c r="AL370" s="14"/>
      <c r="AM370" s="14"/>
    </row>
    <row r="371" spans="1:39" ht="56.45" hidden="1" customHeight="1">
      <c r="A371" s="330"/>
      <c r="B371" s="99"/>
      <c r="C371" s="339"/>
      <c r="D371" s="147"/>
      <c r="E371" s="52"/>
      <c r="F371" s="53"/>
      <c r="G371" s="90"/>
      <c r="H371" s="54"/>
      <c r="I371" s="53"/>
      <c r="J371" s="52"/>
      <c r="K371" s="52"/>
      <c r="L371" s="471"/>
      <c r="M371" s="488"/>
      <c r="N371" s="483"/>
      <c r="O371" s="52"/>
      <c r="P371" s="531"/>
      <c r="Q371" s="226"/>
      <c r="R371" s="118"/>
      <c r="S371" s="118"/>
      <c r="T371" s="118"/>
      <c r="U371" s="226"/>
      <c r="V371" s="226"/>
      <c r="W371" s="226"/>
      <c r="X371" s="55"/>
      <c r="Y371" s="55"/>
      <c r="Z371" s="226"/>
      <c r="AA371" s="226"/>
      <c r="AB371" s="237"/>
      <c r="AC371" s="237"/>
      <c r="AD371" s="237"/>
      <c r="AE371" s="237"/>
      <c r="AF371" s="176"/>
      <c r="AG371" s="227"/>
      <c r="AH371" s="200"/>
      <c r="AI371" s="200"/>
      <c r="AJ371" s="51"/>
      <c r="AK371" s="14"/>
      <c r="AL371" s="14"/>
      <c r="AM371" s="14"/>
    </row>
    <row r="372" spans="1:39" ht="56.45" hidden="1" customHeight="1">
      <c r="A372" s="330"/>
      <c r="B372" s="99"/>
      <c r="C372" s="339"/>
      <c r="D372" s="147"/>
      <c r="E372" s="52"/>
      <c r="F372" s="53"/>
      <c r="G372" s="90"/>
      <c r="H372" s="54"/>
      <c r="I372" s="53"/>
      <c r="J372" s="52"/>
      <c r="K372" s="52"/>
      <c r="L372" s="471"/>
      <c r="M372" s="488"/>
      <c r="N372" s="483"/>
      <c r="O372" s="52"/>
      <c r="P372" s="531"/>
      <c r="Q372" s="226"/>
      <c r="R372" s="118"/>
      <c r="S372" s="118"/>
      <c r="T372" s="118"/>
      <c r="U372" s="226"/>
      <c r="V372" s="226"/>
      <c r="W372" s="226"/>
      <c r="X372" s="55"/>
      <c r="Y372" s="55"/>
      <c r="Z372" s="226"/>
      <c r="AA372" s="226"/>
      <c r="AB372" s="237"/>
      <c r="AC372" s="237"/>
      <c r="AD372" s="237"/>
      <c r="AE372" s="237"/>
      <c r="AF372" s="176"/>
      <c r="AG372" s="227"/>
      <c r="AH372" s="200"/>
      <c r="AI372" s="200"/>
      <c r="AJ372" s="51"/>
      <c r="AK372" s="14"/>
      <c r="AL372" s="14"/>
      <c r="AM372" s="14"/>
    </row>
    <row r="373" spans="1:39" ht="56.45" hidden="1" customHeight="1">
      <c r="A373" s="330"/>
      <c r="B373" s="99"/>
      <c r="C373" s="339"/>
      <c r="D373" s="147"/>
      <c r="E373" s="52"/>
      <c r="F373" s="53"/>
      <c r="G373" s="90"/>
      <c r="H373" s="54"/>
      <c r="I373" s="53"/>
      <c r="J373" s="52"/>
      <c r="K373" s="52"/>
      <c r="L373" s="471"/>
      <c r="M373" s="488"/>
      <c r="N373" s="483"/>
      <c r="O373" s="52"/>
      <c r="P373" s="531"/>
      <c r="Q373" s="226"/>
      <c r="R373" s="118"/>
      <c r="S373" s="118"/>
      <c r="T373" s="118"/>
      <c r="U373" s="226"/>
      <c r="V373" s="226"/>
      <c r="W373" s="226"/>
      <c r="X373" s="55"/>
      <c r="Y373" s="55"/>
      <c r="Z373" s="226"/>
      <c r="AA373" s="226"/>
      <c r="AB373" s="237"/>
      <c r="AC373" s="237"/>
      <c r="AD373" s="237"/>
      <c r="AE373" s="237"/>
      <c r="AF373" s="176"/>
      <c r="AG373" s="227"/>
      <c r="AH373" s="200"/>
      <c r="AI373" s="200"/>
      <c r="AJ373" s="51"/>
      <c r="AK373" s="14"/>
      <c r="AL373" s="14"/>
      <c r="AM373" s="14"/>
    </row>
    <row r="374" spans="1:39" ht="56.45" hidden="1" customHeight="1">
      <c r="A374" s="330"/>
      <c r="B374" s="99"/>
      <c r="C374" s="339"/>
      <c r="D374" s="147"/>
      <c r="E374" s="52"/>
      <c r="F374" s="53"/>
      <c r="G374" s="90"/>
      <c r="H374" s="54"/>
      <c r="I374" s="53"/>
      <c r="J374" s="52"/>
      <c r="K374" s="52"/>
      <c r="L374" s="471"/>
      <c r="M374" s="488"/>
      <c r="N374" s="483"/>
      <c r="O374" s="52"/>
      <c r="P374" s="531"/>
      <c r="Q374" s="226"/>
      <c r="R374" s="118"/>
      <c r="S374" s="118"/>
      <c r="T374" s="118"/>
      <c r="U374" s="226"/>
      <c r="V374" s="226"/>
      <c r="W374" s="226"/>
      <c r="X374" s="55"/>
      <c r="Y374" s="55"/>
      <c r="Z374" s="226"/>
      <c r="AA374" s="226"/>
      <c r="AB374" s="237"/>
      <c r="AC374" s="237"/>
      <c r="AD374" s="237"/>
      <c r="AE374" s="237"/>
      <c r="AF374" s="176"/>
      <c r="AG374" s="227"/>
      <c r="AH374" s="200"/>
      <c r="AI374" s="200"/>
      <c r="AJ374" s="51"/>
      <c r="AK374" s="14"/>
      <c r="AL374" s="14"/>
      <c r="AM374" s="14"/>
    </row>
    <row r="375" spans="1:39" ht="56.45" hidden="1" customHeight="1">
      <c r="A375" s="330"/>
      <c r="B375" s="99"/>
      <c r="C375" s="339"/>
      <c r="D375" s="147"/>
      <c r="E375" s="52"/>
      <c r="F375" s="53"/>
      <c r="G375" s="90"/>
      <c r="H375" s="54"/>
      <c r="I375" s="53"/>
      <c r="J375" s="52"/>
      <c r="K375" s="52"/>
      <c r="L375" s="471"/>
      <c r="M375" s="488"/>
      <c r="N375" s="483"/>
      <c r="O375" s="52"/>
      <c r="P375" s="531"/>
      <c r="Q375" s="226"/>
      <c r="R375" s="118"/>
      <c r="S375" s="118"/>
      <c r="T375" s="118"/>
      <c r="U375" s="226"/>
      <c r="V375" s="226"/>
      <c r="W375" s="226"/>
      <c r="X375" s="55"/>
      <c r="Y375" s="55"/>
      <c r="Z375" s="226"/>
      <c r="AA375" s="226"/>
      <c r="AB375" s="237"/>
      <c r="AC375" s="237"/>
      <c r="AD375" s="237"/>
      <c r="AE375" s="237"/>
      <c r="AF375" s="176"/>
      <c r="AG375" s="227"/>
      <c r="AH375" s="200"/>
      <c r="AI375" s="200"/>
      <c r="AJ375" s="51"/>
      <c r="AK375" s="14"/>
      <c r="AL375" s="14"/>
      <c r="AM375" s="14"/>
    </row>
    <row r="376" spans="1:39" ht="56.45" hidden="1" customHeight="1">
      <c r="A376" s="330"/>
      <c r="B376" s="99"/>
      <c r="C376" s="339"/>
      <c r="D376" s="147"/>
      <c r="E376" s="52"/>
      <c r="F376" s="53"/>
      <c r="G376" s="90"/>
      <c r="H376" s="54"/>
      <c r="I376" s="53"/>
      <c r="J376" s="52"/>
      <c r="K376" s="52"/>
      <c r="L376" s="471"/>
      <c r="M376" s="488"/>
      <c r="N376" s="483"/>
      <c r="O376" s="52"/>
      <c r="P376" s="531"/>
      <c r="Q376" s="226"/>
      <c r="R376" s="118"/>
      <c r="S376" s="118"/>
      <c r="T376" s="118"/>
      <c r="U376" s="226"/>
      <c r="V376" s="226"/>
      <c r="W376" s="226"/>
      <c r="X376" s="55"/>
      <c r="Y376" s="55"/>
      <c r="Z376" s="226"/>
      <c r="AA376" s="226"/>
      <c r="AB376" s="237"/>
      <c r="AC376" s="237"/>
      <c r="AD376" s="237"/>
      <c r="AE376" s="237"/>
      <c r="AF376" s="176"/>
      <c r="AG376" s="227"/>
      <c r="AH376" s="200"/>
      <c r="AI376" s="200"/>
      <c r="AJ376" s="51"/>
      <c r="AK376" s="14"/>
      <c r="AL376" s="14"/>
      <c r="AM376" s="14"/>
    </row>
    <row r="377" spans="1:39" ht="56.45" hidden="1" customHeight="1">
      <c r="A377" s="330"/>
      <c r="B377" s="99"/>
      <c r="C377" s="339"/>
      <c r="D377" s="147"/>
      <c r="E377" s="52"/>
      <c r="F377" s="53"/>
      <c r="G377" s="90"/>
      <c r="H377" s="54"/>
      <c r="I377" s="53"/>
      <c r="J377" s="52"/>
      <c r="K377" s="52"/>
      <c r="L377" s="471"/>
      <c r="M377" s="488"/>
      <c r="N377" s="483"/>
      <c r="O377" s="52"/>
      <c r="P377" s="531"/>
      <c r="Q377" s="226"/>
      <c r="R377" s="118"/>
      <c r="S377" s="118"/>
      <c r="T377" s="118"/>
      <c r="U377" s="226"/>
      <c r="V377" s="226"/>
      <c r="W377" s="226"/>
      <c r="X377" s="55"/>
      <c r="Y377" s="55"/>
      <c r="Z377" s="226"/>
      <c r="AA377" s="226"/>
      <c r="AB377" s="237"/>
      <c r="AC377" s="237"/>
      <c r="AD377" s="237"/>
      <c r="AE377" s="237"/>
      <c r="AF377" s="176"/>
      <c r="AG377" s="227"/>
      <c r="AH377" s="200"/>
      <c r="AI377" s="200"/>
      <c r="AJ377" s="51"/>
      <c r="AK377" s="14"/>
      <c r="AL377" s="14"/>
      <c r="AM377" s="14"/>
    </row>
    <row r="378" spans="1:39" ht="56.45" hidden="1" customHeight="1">
      <c r="A378" s="330"/>
      <c r="B378" s="99"/>
      <c r="C378" s="339"/>
      <c r="D378" s="147"/>
      <c r="E378" s="52"/>
      <c r="F378" s="53"/>
      <c r="G378" s="90"/>
      <c r="H378" s="54"/>
      <c r="I378" s="53"/>
      <c r="J378" s="52"/>
      <c r="K378" s="52"/>
      <c r="L378" s="471"/>
      <c r="M378" s="488"/>
      <c r="N378" s="483"/>
      <c r="O378" s="52"/>
      <c r="P378" s="531"/>
      <c r="Q378" s="226"/>
      <c r="R378" s="118"/>
      <c r="S378" s="118"/>
      <c r="T378" s="118"/>
      <c r="U378" s="226"/>
      <c r="V378" s="226"/>
      <c r="W378" s="226"/>
      <c r="X378" s="55"/>
      <c r="Y378" s="55"/>
      <c r="Z378" s="226"/>
      <c r="AA378" s="226"/>
      <c r="AB378" s="237"/>
      <c r="AC378" s="237"/>
      <c r="AD378" s="237"/>
      <c r="AE378" s="237"/>
      <c r="AF378" s="176"/>
      <c r="AG378" s="227"/>
      <c r="AH378" s="200"/>
      <c r="AI378" s="200"/>
      <c r="AJ378" s="51"/>
      <c r="AK378" s="14"/>
      <c r="AL378" s="14"/>
      <c r="AM378" s="14"/>
    </row>
    <row r="379" spans="1:39" ht="56.45" hidden="1" customHeight="1">
      <c r="A379" s="330"/>
      <c r="B379" s="99"/>
      <c r="C379" s="339"/>
      <c r="D379" s="147"/>
      <c r="E379" s="52"/>
      <c r="F379" s="53"/>
      <c r="G379" s="90"/>
      <c r="H379" s="54"/>
      <c r="I379" s="53"/>
      <c r="J379" s="52"/>
      <c r="K379" s="52"/>
      <c r="L379" s="471"/>
      <c r="M379" s="488"/>
      <c r="N379" s="483"/>
      <c r="O379" s="52"/>
      <c r="P379" s="531"/>
      <c r="Q379" s="226"/>
      <c r="R379" s="118"/>
      <c r="S379" s="118"/>
      <c r="T379" s="118"/>
      <c r="U379" s="226"/>
      <c r="V379" s="226"/>
      <c r="W379" s="226"/>
      <c r="X379" s="55"/>
      <c r="Y379" s="55"/>
      <c r="Z379" s="226"/>
      <c r="AA379" s="226"/>
      <c r="AB379" s="237"/>
      <c r="AC379" s="237"/>
      <c r="AD379" s="237"/>
      <c r="AE379" s="237"/>
      <c r="AF379" s="176"/>
      <c r="AG379" s="227"/>
      <c r="AH379" s="200"/>
      <c r="AI379" s="200"/>
      <c r="AJ379" s="51"/>
      <c r="AK379" s="14"/>
      <c r="AL379" s="14"/>
      <c r="AM379" s="14"/>
    </row>
    <row r="380" spans="1:39" ht="56.45" hidden="1" customHeight="1">
      <c r="A380" s="330"/>
      <c r="B380" s="99"/>
      <c r="C380" s="339"/>
      <c r="D380" s="147"/>
      <c r="E380" s="52"/>
      <c r="F380" s="53"/>
      <c r="G380" s="90"/>
      <c r="H380" s="54"/>
      <c r="I380" s="53"/>
      <c r="J380" s="52"/>
      <c r="K380" s="52"/>
      <c r="L380" s="471"/>
      <c r="M380" s="488"/>
      <c r="N380" s="483"/>
      <c r="O380" s="52"/>
      <c r="P380" s="531"/>
      <c r="Q380" s="226"/>
      <c r="R380" s="118"/>
      <c r="S380" s="118"/>
      <c r="T380" s="118"/>
      <c r="U380" s="226"/>
      <c r="V380" s="226"/>
      <c r="W380" s="226"/>
      <c r="X380" s="55"/>
      <c r="Y380" s="55"/>
      <c r="Z380" s="226"/>
      <c r="AA380" s="226"/>
      <c r="AB380" s="237"/>
      <c r="AC380" s="237"/>
      <c r="AD380" s="237"/>
      <c r="AE380" s="237"/>
      <c r="AF380" s="176"/>
      <c r="AG380" s="227"/>
      <c r="AH380" s="200"/>
      <c r="AI380" s="200"/>
      <c r="AJ380" s="51"/>
      <c r="AK380" s="14"/>
      <c r="AL380" s="14"/>
      <c r="AM380" s="14"/>
    </row>
    <row r="381" spans="1:39" ht="56.45" hidden="1" customHeight="1">
      <c r="A381" s="330"/>
      <c r="B381" s="99"/>
      <c r="C381" s="339"/>
      <c r="D381" s="147"/>
      <c r="E381" s="52"/>
      <c r="F381" s="53"/>
      <c r="G381" s="90"/>
      <c r="H381" s="54"/>
      <c r="I381" s="53"/>
      <c r="J381" s="52"/>
      <c r="K381" s="52"/>
      <c r="L381" s="471"/>
      <c r="M381" s="488"/>
      <c r="N381" s="483"/>
      <c r="O381" s="52"/>
      <c r="P381" s="531"/>
      <c r="Q381" s="226"/>
      <c r="R381" s="118"/>
      <c r="S381" s="118"/>
      <c r="T381" s="118"/>
      <c r="U381" s="226"/>
      <c r="V381" s="226"/>
      <c r="W381" s="226"/>
      <c r="X381" s="55"/>
      <c r="Y381" s="55"/>
      <c r="Z381" s="226"/>
      <c r="AA381" s="226"/>
      <c r="AB381" s="237"/>
      <c r="AC381" s="237"/>
      <c r="AD381" s="237"/>
      <c r="AE381" s="237"/>
      <c r="AF381" s="176"/>
      <c r="AG381" s="227"/>
      <c r="AH381" s="200"/>
      <c r="AI381" s="200"/>
      <c r="AJ381" s="51"/>
      <c r="AK381" s="14"/>
      <c r="AL381" s="14"/>
      <c r="AM381" s="14"/>
    </row>
    <row r="382" spans="1:39" ht="56.45" customHeight="1">
      <c r="A382" s="52"/>
      <c r="B382" s="62"/>
      <c r="C382" s="52"/>
      <c r="D382" s="147"/>
      <c r="E382" s="52"/>
      <c r="F382" s="53"/>
      <c r="G382" s="90"/>
      <c r="H382" s="54"/>
      <c r="I382" s="53"/>
      <c r="J382" s="52"/>
      <c r="K382" s="52"/>
      <c r="L382" s="471"/>
      <c r="M382" s="488"/>
      <c r="N382" s="483"/>
      <c r="O382" s="52"/>
      <c r="P382" s="531"/>
      <c r="Q382" s="226"/>
      <c r="R382" s="118"/>
      <c r="S382" s="118"/>
      <c r="T382" s="118"/>
      <c r="U382" s="226"/>
      <c r="V382" s="226"/>
      <c r="W382" s="226"/>
      <c r="X382" s="55"/>
      <c r="Y382" s="55"/>
      <c r="Z382" s="226"/>
      <c r="AA382" s="226"/>
      <c r="AB382" s="237"/>
      <c r="AC382" s="237"/>
      <c r="AD382" s="237"/>
      <c r="AE382" s="237"/>
      <c r="AF382" s="176"/>
      <c r="AG382" s="227"/>
      <c r="AH382" s="200"/>
      <c r="AI382" s="200"/>
      <c r="AJ382" s="51"/>
      <c r="AK382" s="14"/>
      <c r="AL382" s="14"/>
      <c r="AM382" s="14"/>
    </row>
    <row r="383" spans="1:39" ht="56.45" customHeight="1">
      <c r="A383" s="52"/>
      <c r="B383" s="52"/>
      <c r="C383" s="52"/>
      <c r="D383" s="147"/>
      <c r="E383" s="52"/>
      <c r="F383" s="53"/>
      <c r="G383" s="90"/>
      <c r="H383" s="54"/>
      <c r="I383" s="53"/>
      <c r="J383" s="52"/>
      <c r="K383" s="52"/>
      <c r="L383" s="471"/>
      <c r="M383" s="488"/>
      <c r="N383" s="483"/>
      <c r="O383" s="52"/>
      <c r="P383" s="531"/>
      <c r="Q383" s="226"/>
      <c r="R383" s="118"/>
      <c r="S383" s="118"/>
      <c r="T383" s="118"/>
      <c r="U383" s="226"/>
      <c r="V383" s="226"/>
      <c r="W383" s="226"/>
      <c r="X383" s="55"/>
      <c r="Y383" s="55"/>
      <c r="Z383" s="226"/>
      <c r="AA383" s="226"/>
      <c r="AB383" s="237"/>
      <c r="AC383" s="237"/>
      <c r="AD383" s="240"/>
      <c r="AE383" s="237"/>
      <c r="AF383" s="176"/>
      <c r="AG383" s="152"/>
      <c r="AH383" s="200"/>
      <c r="AI383" s="200"/>
      <c r="AJ383" s="51"/>
      <c r="AK383" s="14"/>
      <c r="AL383" s="14"/>
      <c r="AM383" s="14"/>
    </row>
    <row r="384" spans="1:39" ht="56.45" customHeight="1">
      <c r="A384" s="52"/>
      <c r="B384" s="52"/>
      <c r="C384" s="52"/>
      <c r="D384" s="147"/>
      <c r="E384" s="52"/>
      <c r="F384" s="53"/>
      <c r="G384" s="90"/>
      <c r="H384" s="54"/>
      <c r="I384" s="53"/>
      <c r="J384" s="52"/>
      <c r="K384" s="52"/>
      <c r="L384" s="471"/>
      <c r="M384" s="488"/>
      <c r="N384" s="483"/>
      <c r="O384" s="52"/>
      <c r="P384" s="531"/>
      <c r="Q384" s="226"/>
      <c r="R384" s="118"/>
      <c r="S384" s="118"/>
      <c r="T384" s="118"/>
      <c r="U384" s="226"/>
      <c r="V384" s="226"/>
      <c r="W384" s="226"/>
      <c r="X384" s="55"/>
      <c r="Y384" s="55"/>
      <c r="Z384" s="226"/>
      <c r="AA384" s="226"/>
      <c r="AB384" s="237"/>
      <c r="AC384" s="237"/>
      <c r="AD384" s="237"/>
      <c r="AE384" s="237"/>
      <c r="AF384" s="176"/>
      <c r="AG384" s="227"/>
      <c r="AH384" s="200"/>
      <c r="AI384" s="200"/>
      <c r="AJ384" s="51"/>
      <c r="AK384" s="14"/>
      <c r="AL384" s="14"/>
      <c r="AM384" s="14"/>
    </row>
    <row r="385" spans="1:39" ht="56.45" customHeight="1">
      <c r="A385" s="52"/>
      <c r="B385" s="52"/>
      <c r="C385" s="52"/>
      <c r="D385" s="147"/>
      <c r="E385" s="52"/>
      <c r="F385" s="53"/>
      <c r="G385" s="90"/>
      <c r="H385" s="54"/>
      <c r="I385" s="53"/>
      <c r="J385" s="52"/>
      <c r="K385" s="52"/>
      <c r="L385" s="471"/>
      <c r="M385" s="488"/>
      <c r="N385" s="483"/>
      <c r="O385" s="52"/>
      <c r="P385" s="531"/>
      <c r="Q385" s="226"/>
      <c r="R385" s="118"/>
      <c r="S385" s="118"/>
      <c r="T385" s="118"/>
      <c r="U385" s="226"/>
      <c r="V385" s="226"/>
      <c r="W385" s="226"/>
      <c r="X385" s="55"/>
      <c r="Y385" s="55"/>
      <c r="Z385" s="226"/>
      <c r="AA385" s="226"/>
      <c r="AB385" s="237"/>
      <c r="AC385" s="237"/>
      <c r="AD385" s="237"/>
      <c r="AE385" s="237"/>
      <c r="AF385" s="176"/>
      <c r="AG385" s="227"/>
      <c r="AH385" s="200"/>
      <c r="AI385" s="200"/>
      <c r="AJ385" s="51"/>
      <c r="AK385" s="14"/>
      <c r="AL385" s="14"/>
      <c r="AM385" s="14"/>
    </row>
    <row r="386" spans="1:39" ht="56.45" customHeight="1">
      <c r="A386" s="52"/>
      <c r="B386" s="52"/>
      <c r="C386" s="52"/>
      <c r="D386" s="147"/>
      <c r="E386" s="52"/>
      <c r="F386" s="53"/>
      <c r="G386" s="90"/>
      <c r="H386" s="54"/>
      <c r="I386" s="53"/>
      <c r="J386" s="52"/>
      <c r="K386" s="52"/>
      <c r="L386" s="471"/>
      <c r="M386" s="488"/>
      <c r="N386" s="483"/>
      <c r="O386" s="52"/>
      <c r="P386" s="531"/>
      <c r="Q386" s="226"/>
      <c r="R386" s="118"/>
      <c r="S386" s="118"/>
      <c r="T386" s="118"/>
      <c r="U386" s="226"/>
      <c r="V386" s="226"/>
      <c r="W386" s="226"/>
      <c r="X386" s="55"/>
      <c r="Y386" s="55"/>
      <c r="Z386" s="226"/>
      <c r="AA386" s="226"/>
      <c r="AB386" s="237"/>
      <c r="AC386" s="237"/>
      <c r="AD386" s="237"/>
      <c r="AE386" s="237"/>
      <c r="AF386" s="176"/>
      <c r="AG386" s="227"/>
      <c r="AH386" s="200"/>
      <c r="AI386" s="200"/>
      <c r="AJ386" s="51"/>
      <c r="AK386" s="14"/>
      <c r="AL386" s="14"/>
      <c r="AM386" s="14"/>
    </row>
    <row r="387" spans="1:39" ht="56.45" customHeight="1">
      <c r="A387" s="52"/>
      <c r="B387" s="52"/>
      <c r="C387" s="52"/>
      <c r="D387" s="147"/>
      <c r="E387" s="52"/>
      <c r="F387" s="53"/>
      <c r="G387" s="90"/>
      <c r="H387" s="54"/>
      <c r="I387" s="53"/>
      <c r="J387" s="52"/>
      <c r="K387" s="52"/>
      <c r="L387" s="471"/>
      <c r="M387" s="488"/>
      <c r="N387" s="483"/>
      <c r="O387" s="52"/>
      <c r="P387" s="531"/>
      <c r="Q387" s="226"/>
      <c r="R387" s="118"/>
      <c r="S387" s="118"/>
      <c r="T387" s="118"/>
      <c r="U387" s="226"/>
      <c r="V387" s="226"/>
      <c r="W387" s="226"/>
      <c r="X387" s="55"/>
      <c r="Y387" s="55"/>
      <c r="Z387" s="226"/>
      <c r="AA387" s="226"/>
      <c r="AB387" s="237"/>
      <c r="AC387" s="237"/>
      <c r="AD387" s="237"/>
      <c r="AE387" s="237"/>
      <c r="AF387" s="176"/>
      <c r="AG387" s="227"/>
      <c r="AH387" s="200"/>
      <c r="AI387" s="200"/>
      <c r="AJ387" s="51"/>
      <c r="AK387" s="14"/>
      <c r="AL387" s="14"/>
      <c r="AM387" s="14"/>
    </row>
    <row r="388" spans="1:39" ht="56.45" customHeight="1">
      <c r="A388" s="52"/>
      <c r="B388" s="52"/>
      <c r="C388" s="52"/>
      <c r="D388" s="147"/>
      <c r="E388" s="52"/>
      <c r="F388" s="53"/>
      <c r="G388" s="90"/>
      <c r="H388" s="54"/>
      <c r="I388" s="53"/>
      <c r="J388" s="52"/>
      <c r="K388" s="52"/>
      <c r="L388" s="471"/>
      <c r="M388" s="488"/>
      <c r="N388" s="483"/>
      <c r="O388" s="52"/>
      <c r="P388" s="531"/>
      <c r="Q388" s="226"/>
      <c r="R388" s="118"/>
      <c r="S388" s="118"/>
      <c r="T388" s="118"/>
      <c r="U388" s="226"/>
      <c r="V388" s="226"/>
      <c r="W388" s="226"/>
      <c r="X388" s="55"/>
      <c r="Y388" s="55"/>
      <c r="Z388" s="226"/>
      <c r="AA388" s="226"/>
      <c r="AB388" s="237"/>
      <c r="AC388" s="237"/>
      <c r="AD388" s="237"/>
      <c r="AE388" s="237"/>
      <c r="AF388" s="176"/>
      <c r="AG388" s="227"/>
      <c r="AH388" s="200"/>
      <c r="AI388" s="200"/>
      <c r="AJ388" s="143"/>
      <c r="AK388" s="41"/>
      <c r="AL388" s="41"/>
      <c r="AM388" s="41"/>
    </row>
    <row r="389" spans="1:39" ht="56.45" customHeight="1">
      <c r="A389" s="52"/>
      <c r="B389" s="52"/>
      <c r="C389" s="52"/>
      <c r="D389" s="147"/>
      <c r="E389" s="52"/>
      <c r="F389" s="53"/>
      <c r="G389" s="90"/>
      <c r="H389" s="54"/>
      <c r="I389" s="53"/>
      <c r="J389" s="52"/>
      <c r="K389" s="52"/>
      <c r="L389" s="471"/>
      <c r="M389" s="488"/>
      <c r="N389" s="483"/>
      <c r="O389" s="52"/>
      <c r="P389" s="531"/>
      <c r="Q389" s="226"/>
      <c r="R389" s="118"/>
      <c r="S389" s="118"/>
      <c r="T389" s="118"/>
      <c r="U389" s="226"/>
      <c r="V389" s="226"/>
      <c r="W389" s="226"/>
      <c r="X389" s="55"/>
      <c r="Y389" s="55"/>
      <c r="Z389" s="226"/>
      <c r="AA389" s="226"/>
      <c r="AB389" s="237"/>
      <c r="AC389" s="237"/>
      <c r="AD389" s="237"/>
      <c r="AE389" s="237"/>
      <c r="AF389" s="176"/>
      <c r="AG389" s="227"/>
      <c r="AH389" s="200"/>
      <c r="AI389" s="200"/>
      <c r="AJ389" s="143"/>
      <c r="AK389" s="41"/>
      <c r="AL389" s="41"/>
      <c r="AM389" s="41"/>
    </row>
    <row r="390" spans="1:39" ht="56.45" customHeight="1">
      <c r="A390" s="52"/>
      <c r="B390" s="52"/>
      <c r="C390" s="52"/>
      <c r="D390" s="147"/>
      <c r="E390" s="52"/>
      <c r="F390" s="53"/>
      <c r="G390" s="90"/>
      <c r="H390" s="54"/>
      <c r="I390" s="53"/>
      <c r="J390" s="52"/>
      <c r="K390" s="52"/>
      <c r="L390" s="471"/>
      <c r="M390" s="488"/>
      <c r="N390" s="483"/>
      <c r="O390" s="52"/>
      <c r="P390" s="531"/>
      <c r="Q390" s="226"/>
      <c r="R390" s="118"/>
      <c r="S390" s="118"/>
      <c r="T390" s="118"/>
      <c r="U390" s="226"/>
      <c r="V390" s="226"/>
      <c r="W390" s="226"/>
      <c r="X390" s="55"/>
      <c r="Y390" s="55"/>
      <c r="Z390" s="226"/>
      <c r="AA390" s="226"/>
      <c r="AB390" s="237"/>
      <c r="AC390" s="237"/>
      <c r="AD390" s="237"/>
      <c r="AE390" s="237"/>
      <c r="AF390" s="176"/>
      <c r="AG390" s="227"/>
      <c r="AH390" s="200"/>
      <c r="AI390" s="200"/>
      <c r="AJ390" s="51"/>
      <c r="AK390" s="14"/>
      <c r="AL390" s="14"/>
      <c r="AM390" s="14"/>
    </row>
    <row r="391" spans="1:39" ht="56.45" customHeight="1">
      <c r="A391" s="52"/>
      <c r="B391" s="52"/>
      <c r="C391" s="52"/>
      <c r="D391" s="147"/>
      <c r="E391" s="52"/>
      <c r="F391" s="53"/>
      <c r="G391" s="90"/>
      <c r="H391" s="54"/>
      <c r="I391" s="53"/>
      <c r="J391" s="52"/>
      <c r="K391" s="52"/>
      <c r="L391" s="471"/>
      <c r="M391" s="488"/>
      <c r="N391" s="483"/>
      <c r="O391" s="52"/>
      <c r="P391" s="531"/>
      <c r="Q391" s="226"/>
      <c r="R391" s="118"/>
      <c r="S391" s="118"/>
      <c r="T391" s="118"/>
      <c r="U391" s="226"/>
      <c r="V391" s="226"/>
      <c r="W391" s="226"/>
      <c r="X391" s="55"/>
      <c r="Y391" s="55"/>
      <c r="Z391" s="226"/>
      <c r="AA391" s="226"/>
      <c r="AB391" s="237"/>
      <c r="AC391" s="237"/>
      <c r="AD391" s="237"/>
      <c r="AE391" s="237"/>
      <c r="AF391" s="176"/>
      <c r="AG391" s="227"/>
      <c r="AH391" s="200"/>
      <c r="AI391" s="200"/>
      <c r="AJ391" s="144"/>
      <c r="AK391" s="67"/>
      <c r="AL391" s="67"/>
      <c r="AM391" s="67"/>
    </row>
    <row r="392" spans="1:39" ht="56.45" customHeight="1">
      <c r="A392" s="52"/>
      <c r="B392" s="52"/>
      <c r="C392" s="52"/>
      <c r="D392" s="147"/>
      <c r="E392" s="52"/>
      <c r="F392" s="53"/>
      <c r="G392" s="90"/>
      <c r="H392" s="54"/>
      <c r="I392" s="53"/>
      <c r="J392" s="52"/>
      <c r="K392" s="52"/>
      <c r="L392" s="471"/>
      <c r="M392" s="488"/>
      <c r="N392" s="483"/>
      <c r="O392" s="52"/>
      <c r="P392" s="531"/>
      <c r="Q392" s="226"/>
      <c r="R392" s="118"/>
      <c r="S392" s="118"/>
      <c r="T392" s="118"/>
      <c r="U392" s="226"/>
      <c r="V392" s="226"/>
      <c r="W392" s="226"/>
      <c r="X392" s="55"/>
      <c r="Y392" s="55"/>
      <c r="Z392" s="226"/>
      <c r="AA392" s="226"/>
      <c r="AB392" s="237"/>
      <c r="AC392" s="237"/>
      <c r="AD392" s="237"/>
      <c r="AE392" s="237"/>
      <c r="AF392" s="176"/>
      <c r="AG392" s="227"/>
      <c r="AH392" s="200"/>
      <c r="AI392" s="200"/>
      <c r="AJ392" s="51"/>
      <c r="AK392" s="14"/>
      <c r="AL392" s="14"/>
      <c r="AM392" s="14"/>
    </row>
    <row r="393" spans="1:39" ht="56.45" customHeight="1">
      <c r="A393" s="52"/>
      <c r="B393" s="52"/>
      <c r="C393" s="52"/>
      <c r="D393" s="147"/>
      <c r="E393" s="52"/>
      <c r="F393" s="53"/>
      <c r="G393" s="90"/>
      <c r="H393" s="54"/>
      <c r="I393" s="53"/>
      <c r="J393" s="52"/>
      <c r="K393" s="52"/>
      <c r="L393" s="471"/>
      <c r="M393" s="488"/>
      <c r="N393" s="483"/>
      <c r="O393" s="52"/>
      <c r="P393" s="531"/>
      <c r="Q393" s="226"/>
      <c r="R393" s="118"/>
      <c r="S393" s="118"/>
      <c r="T393" s="118"/>
      <c r="U393" s="226"/>
      <c r="V393" s="226"/>
      <c r="W393" s="226"/>
      <c r="X393" s="55"/>
      <c r="Y393" s="55"/>
      <c r="Z393" s="226"/>
      <c r="AA393" s="226"/>
      <c r="AB393" s="237"/>
      <c r="AC393" s="237"/>
      <c r="AD393" s="237"/>
      <c r="AE393" s="237"/>
      <c r="AF393" s="176"/>
      <c r="AG393" s="227"/>
      <c r="AH393" s="200"/>
      <c r="AI393" s="200"/>
      <c r="AJ393" s="51"/>
      <c r="AK393" s="14"/>
      <c r="AL393" s="14"/>
      <c r="AM393" s="14"/>
    </row>
    <row r="394" spans="1:39" ht="56.45" customHeight="1">
      <c r="A394" s="52"/>
      <c r="B394" s="52"/>
      <c r="C394" s="52"/>
      <c r="D394" s="147"/>
      <c r="E394" s="52"/>
      <c r="F394" s="53"/>
      <c r="G394" s="90"/>
      <c r="H394" s="54"/>
      <c r="I394" s="53"/>
      <c r="J394" s="52"/>
      <c r="K394" s="52"/>
      <c r="L394" s="471"/>
      <c r="M394" s="488"/>
      <c r="N394" s="483"/>
      <c r="O394" s="52"/>
      <c r="P394" s="531"/>
      <c r="Q394" s="226"/>
      <c r="R394" s="118"/>
      <c r="S394" s="118"/>
      <c r="T394" s="118"/>
      <c r="U394" s="226"/>
      <c r="V394" s="226"/>
      <c r="W394" s="226"/>
      <c r="X394" s="55"/>
      <c r="Y394" s="55"/>
      <c r="Z394" s="226"/>
      <c r="AA394" s="226"/>
      <c r="AB394" s="237"/>
      <c r="AC394" s="237"/>
      <c r="AD394" s="237"/>
      <c r="AE394" s="237"/>
      <c r="AF394" s="176"/>
      <c r="AG394" s="227"/>
      <c r="AH394" s="200"/>
      <c r="AI394" s="200"/>
      <c r="AJ394" s="51"/>
      <c r="AK394" s="14"/>
      <c r="AL394" s="14"/>
      <c r="AM394" s="14"/>
    </row>
    <row r="395" spans="1:39" ht="38.25" customHeight="1">
      <c r="A395" s="13"/>
      <c r="B395" s="13"/>
      <c r="C395" s="13"/>
      <c r="D395" s="147"/>
      <c r="E395" s="13"/>
      <c r="F395" s="38"/>
      <c r="G395" s="87"/>
      <c r="H395" s="14"/>
      <c r="I395" s="38"/>
      <c r="J395" s="40"/>
      <c r="K395" s="13"/>
      <c r="L395" s="467"/>
      <c r="M395" s="488"/>
      <c r="N395" s="481"/>
      <c r="O395" s="13"/>
      <c r="P395" s="529"/>
      <c r="Q395" s="226"/>
      <c r="R395" s="118"/>
      <c r="S395" s="118"/>
      <c r="T395" s="118"/>
      <c r="U395" s="226"/>
      <c r="V395" s="226"/>
      <c r="W395" s="226"/>
      <c r="X395" s="55"/>
      <c r="Y395" s="55"/>
      <c r="Z395" s="226"/>
      <c r="AA395" s="226"/>
      <c r="AB395" s="237"/>
      <c r="AC395" s="237"/>
      <c r="AD395" s="237"/>
      <c r="AE395" s="237"/>
      <c r="AF395" s="176"/>
      <c r="AG395" s="227"/>
      <c r="AH395" s="45"/>
      <c r="AI395" s="45"/>
      <c r="AJ395" s="51"/>
      <c r="AK395" s="14"/>
      <c r="AL395" s="14"/>
      <c r="AM395" s="14"/>
    </row>
    <row r="396" spans="1:39" ht="38.25" customHeight="1">
      <c r="A396" s="13"/>
      <c r="B396" s="13"/>
      <c r="C396" s="13"/>
      <c r="D396" s="147"/>
      <c r="E396" s="13"/>
      <c r="F396" s="38"/>
      <c r="G396" s="87"/>
      <c r="H396" s="14"/>
      <c r="I396" s="38"/>
      <c r="J396" s="40"/>
      <c r="K396" s="13"/>
      <c r="L396" s="467"/>
      <c r="M396" s="488"/>
      <c r="N396" s="481"/>
      <c r="O396" s="13"/>
      <c r="P396" s="529"/>
      <c r="Q396" s="226"/>
      <c r="R396" s="118"/>
      <c r="S396" s="118"/>
      <c r="T396" s="118"/>
      <c r="U396" s="226"/>
      <c r="V396" s="226"/>
      <c r="W396" s="226"/>
      <c r="X396" s="55"/>
      <c r="Y396" s="55"/>
      <c r="Z396" s="226"/>
      <c r="AA396" s="226"/>
      <c r="AB396" s="237"/>
      <c r="AC396" s="237"/>
      <c r="AD396" s="237"/>
      <c r="AE396" s="237"/>
      <c r="AF396" s="176"/>
      <c r="AG396" s="227"/>
      <c r="AH396" s="45"/>
      <c r="AI396" s="45"/>
      <c r="AJ396" s="51"/>
      <c r="AK396" s="14"/>
      <c r="AL396" s="14"/>
      <c r="AM396" s="14"/>
    </row>
    <row r="397" spans="1:39" ht="38.25" customHeight="1">
      <c r="A397" s="13"/>
      <c r="B397" s="13"/>
      <c r="C397" s="13"/>
      <c r="D397" s="147"/>
      <c r="E397" s="13"/>
      <c r="F397" s="38"/>
      <c r="G397" s="87"/>
      <c r="H397" s="14"/>
      <c r="I397" s="38"/>
      <c r="J397" s="40"/>
      <c r="K397" s="13"/>
      <c r="L397" s="467"/>
      <c r="M397" s="488"/>
      <c r="N397" s="481"/>
      <c r="O397" s="13"/>
      <c r="P397" s="529"/>
      <c r="Q397" s="226"/>
      <c r="R397" s="118"/>
      <c r="S397" s="118"/>
      <c r="T397" s="118"/>
      <c r="U397" s="226"/>
      <c r="V397" s="226"/>
      <c r="W397" s="226"/>
      <c r="X397" s="55"/>
      <c r="Y397" s="55"/>
      <c r="Z397" s="226"/>
      <c r="AA397" s="226"/>
      <c r="AB397" s="237"/>
      <c r="AC397" s="237"/>
      <c r="AD397" s="237"/>
      <c r="AE397" s="237"/>
      <c r="AF397" s="176"/>
      <c r="AG397" s="227"/>
      <c r="AH397" s="45"/>
      <c r="AI397" s="45"/>
      <c r="AJ397" s="51"/>
      <c r="AK397" s="14"/>
      <c r="AL397" s="14"/>
      <c r="AM397" s="14"/>
    </row>
    <row r="398" spans="1:39" ht="38.25" customHeight="1">
      <c r="A398" s="13"/>
      <c r="B398" s="13"/>
      <c r="C398" s="13"/>
      <c r="D398" s="147"/>
      <c r="E398" s="13"/>
      <c r="F398" s="38"/>
      <c r="G398" s="87"/>
      <c r="H398" s="14"/>
      <c r="I398" s="38"/>
      <c r="J398" s="40"/>
      <c r="K398" s="13"/>
      <c r="L398" s="467"/>
      <c r="M398" s="488"/>
      <c r="N398" s="481"/>
      <c r="O398" s="13"/>
      <c r="P398" s="529"/>
      <c r="Q398" s="226"/>
      <c r="R398" s="118"/>
      <c r="S398" s="118"/>
      <c r="T398" s="118"/>
      <c r="U398" s="226"/>
      <c r="V398" s="226"/>
      <c r="W398" s="226"/>
      <c r="X398" s="55"/>
      <c r="Y398" s="55"/>
      <c r="Z398" s="226"/>
      <c r="AA398" s="226"/>
      <c r="AB398" s="237"/>
      <c r="AC398" s="237"/>
      <c r="AD398" s="237"/>
      <c r="AE398" s="237"/>
      <c r="AF398" s="176"/>
      <c r="AG398" s="227"/>
      <c r="AH398" s="45"/>
      <c r="AI398" s="45"/>
      <c r="AJ398" s="51"/>
      <c r="AK398" s="14"/>
      <c r="AL398" s="14"/>
      <c r="AM398" s="14"/>
    </row>
    <row r="399" spans="1:39" ht="38.25" customHeight="1">
      <c r="A399" s="13"/>
      <c r="B399" s="13"/>
      <c r="C399" s="13"/>
      <c r="D399" s="147"/>
      <c r="E399" s="13"/>
      <c r="F399" s="38"/>
      <c r="G399" s="87"/>
      <c r="H399" s="14"/>
      <c r="I399" s="38"/>
      <c r="J399" s="40"/>
      <c r="K399" s="13"/>
      <c r="L399" s="467"/>
      <c r="M399" s="488"/>
      <c r="N399" s="481"/>
      <c r="O399" s="13"/>
      <c r="P399" s="529"/>
      <c r="Q399" s="226"/>
      <c r="R399" s="118"/>
      <c r="S399" s="118"/>
      <c r="T399" s="118"/>
      <c r="U399" s="226"/>
      <c r="V399" s="226"/>
      <c r="W399" s="226"/>
      <c r="X399" s="55"/>
      <c r="Y399" s="55"/>
      <c r="Z399" s="226"/>
      <c r="AA399" s="226"/>
      <c r="AB399" s="237"/>
      <c r="AC399" s="237"/>
      <c r="AD399" s="237"/>
      <c r="AE399" s="237"/>
      <c r="AF399" s="176"/>
      <c r="AG399" s="227"/>
      <c r="AH399" s="45"/>
      <c r="AI399" s="45"/>
      <c r="AJ399" s="51"/>
      <c r="AK399" s="14"/>
      <c r="AL399" s="14"/>
      <c r="AM399" s="14"/>
    </row>
    <row r="400" spans="1:39" ht="38.25" customHeight="1">
      <c r="A400" s="13"/>
      <c r="B400" s="13"/>
      <c r="C400" s="13"/>
      <c r="D400" s="147"/>
      <c r="E400" s="13"/>
      <c r="F400" s="38"/>
      <c r="G400" s="87"/>
      <c r="H400" s="14"/>
      <c r="I400" s="38"/>
      <c r="J400" s="40"/>
      <c r="K400" s="13"/>
      <c r="L400" s="467"/>
      <c r="M400" s="488"/>
      <c r="N400" s="481"/>
      <c r="O400" s="13"/>
      <c r="P400" s="529"/>
      <c r="Q400" s="226"/>
      <c r="R400" s="118"/>
      <c r="S400" s="118"/>
      <c r="T400" s="118"/>
      <c r="U400" s="226"/>
      <c r="V400" s="226"/>
      <c r="W400" s="226"/>
      <c r="X400" s="55"/>
      <c r="Y400" s="55"/>
      <c r="Z400" s="226"/>
      <c r="AA400" s="226"/>
      <c r="AB400" s="237"/>
      <c r="AC400" s="237"/>
      <c r="AD400" s="237"/>
      <c r="AE400" s="237"/>
      <c r="AF400" s="176"/>
      <c r="AG400" s="227"/>
      <c r="AH400" s="45"/>
      <c r="AI400" s="45"/>
      <c r="AJ400" s="51"/>
      <c r="AK400" s="14"/>
      <c r="AL400" s="14"/>
      <c r="AM400" s="14"/>
    </row>
    <row r="401" spans="1:39" ht="38.25" customHeight="1">
      <c r="A401" s="13"/>
      <c r="B401" s="13"/>
      <c r="C401" s="13"/>
      <c r="D401" s="147"/>
      <c r="E401" s="13"/>
      <c r="F401" s="38"/>
      <c r="G401" s="87"/>
      <c r="H401" s="14"/>
      <c r="I401" s="38"/>
      <c r="J401" s="40"/>
      <c r="K401" s="13"/>
      <c r="L401" s="467"/>
      <c r="M401" s="488"/>
      <c r="N401" s="481"/>
      <c r="O401" s="13"/>
      <c r="P401" s="529"/>
      <c r="Q401" s="226"/>
      <c r="R401" s="118"/>
      <c r="S401" s="118"/>
      <c r="T401" s="118"/>
      <c r="U401" s="226"/>
      <c r="V401" s="226"/>
      <c r="W401" s="226"/>
      <c r="X401" s="55"/>
      <c r="Y401" s="55"/>
      <c r="Z401" s="226"/>
      <c r="AA401" s="226"/>
      <c r="AB401" s="237"/>
      <c r="AC401" s="237"/>
      <c r="AD401" s="237"/>
      <c r="AE401" s="237"/>
      <c r="AF401" s="176"/>
      <c r="AG401" s="227"/>
      <c r="AH401" s="45"/>
      <c r="AI401" s="45"/>
      <c r="AJ401" s="51"/>
      <c r="AK401" s="14"/>
      <c r="AL401" s="14"/>
      <c r="AM401" s="14"/>
    </row>
    <row r="402" spans="1:39" ht="38.25" customHeight="1">
      <c r="A402" s="13"/>
      <c r="B402" s="13"/>
      <c r="C402" s="13"/>
      <c r="D402" s="147"/>
      <c r="E402" s="13"/>
      <c r="F402" s="38"/>
      <c r="G402" s="87"/>
      <c r="H402" s="14"/>
      <c r="I402" s="38"/>
      <c r="J402" s="40"/>
      <c r="K402" s="13"/>
      <c r="L402" s="467"/>
      <c r="M402" s="488"/>
      <c r="N402" s="481"/>
      <c r="O402" s="13"/>
      <c r="P402" s="529"/>
      <c r="Q402" s="226"/>
      <c r="R402" s="118"/>
      <c r="S402" s="118"/>
      <c r="T402" s="118"/>
      <c r="U402" s="226"/>
      <c r="V402" s="226"/>
      <c r="W402" s="226"/>
      <c r="X402" s="55"/>
      <c r="Y402" s="55"/>
      <c r="Z402" s="226"/>
      <c r="AA402" s="226"/>
      <c r="AB402" s="237"/>
      <c r="AC402" s="237"/>
      <c r="AD402" s="237"/>
      <c r="AE402" s="237"/>
      <c r="AF402" s="176"/>
      <c r="AG402" s="227"/>
      <c r="AH402" s="45"/>
      <c r="AI402" s="45"/>
      <c r="AJ402" s="51"/>
      <c r="AK402" s="14"/>
      <c r="AL402" s="14"/>
      <c r="AM402" s="14"/>
    </row>
    <row r="403" spans="1:39" ht="38.25" customHeight="1">
      <c r="A403" s="13"/>
      <c r="B403" s="13"/>
      <c r="C403" s="13"/>
      <c r="D403" s="147"/>
      <c r="E403" s="13"/>
      <c r="F403" s="38"/>
      <c r="G403" s="87"/>
      <c r="H403" s="14"/>
      <c r="I403" s="38"/>
      <c r="J403" s="40"/>
      <c r="K403" s="13"/>
      <c r="L403" s="467"/>
      <c r="M403" s="488"/>
      <c r="N403" s="481"/>
      <c r="O403" s="13"/>
      <c r="P403" s="529"/>
      <c r="Q403" s="226"/>
      <c r="R403" s="118"/>
      <c r="S403" s="118"/>
      <c r="T403" s="118"/>
      <c r="U403" s="226"/>
      <c r="V403" s="226"/>
      <c r="W403" s="226"/>
      <c r="X403" s="55"/>
      <c r="Y403" s="55"/>
      <c r="Z403" s="226"/>
      <c r="AA403" s="226"/>
      <c r="AB403" s="237"/>
      <c r="AC403" s="237"/>
      <c r="AD403" s="237"/>
      <c r="AE403" s="237"/>
      <c r="AF403" s="176"/>
      <c r="AG403" s="227"/>
      <c r="AH403" s="45"/>
      <c r="AI403" s="45"/>
      <c r="AJ403" s="51"/>
      <c r="AK403" s="14"/>
      <c r="AL403" s="14"/>
      <c r="AM403" s="14"/>
    </row>
    <row r="404" spans="1:39" ht="38.25" customHeight="1">
      <c r="A404" s="13"/>
      <c r="B404" s="13"/>
      <c r="C404" s="13"/>
      <c r="D404" s="147"/>
      <c r="E404" s="13"/>
      <c r="F404" s="38"/>
      <c r="G404" s="87"/>
      <c r="H404" s="14"/>
      <c r="I404" s="38"/>
      <c r="J404" s="40"/>
      <c r="K404" s="13"/>
      <c r="L404" s="467"/>
      <c r="M404" s="488"/>
      <c r="N404" s="481"/>
      <c r="O404" s="13"/>
      <c r="P404" s="529"/>
      <c r="Q404" s="226"/>
      <c r="R404" s="118"/>
      <c r="S404" s="118"/>
      <c r="T404" s="118"/>
      <c r="U404" s="226"/>
      <c r="V404" s="226"/>
      <c r="W404" s="226"/>
      <c r="X404" s="55"/>
      <c r="Y404" s="55"/>
      <c r="Z404" s="226"/>
      <c r="AA404" s="226"/>
      <c r="AB404" s="237"/>
      <c r="AC404" s="237"/>
      <c r="AD404" s="237"/>
      <c r="AE404" s="237"/>
      <c r="AF404" s="176"/>
      <c r="AG404" s="227"/>
      <c r="AH404" s="45"/>
      <c r="AI404" s="45"/>
      <c r="AJ404" s="51"/>
      <c r="AK404" s="14"/>
      <c r="AL404" s="14"/>
      <c r="AM404" s="14"/>
    </row>
    <row r="405" spans="1:39" ht="38.25" customHeight="1">
      <c r="A405" s="13"/>
      <c r="B405" s="13"/>
      <c r="C405" s="13"/>
      <c r="D405" s="147"/>
      <c r="E405" s="13"/>
      <c r="F405" s="38"/>
      <c r="G405" s="87"/>
      <c r="H405" s="14"/>
      <c r="I405" s="38"/>
      <c r="J405" s="40"/>
      <c r="K405" s="13"/>
      <c r="L405" s="467"/>
      <c r="M405" s="488"/>
      <c r="N405" s="481"/>
      <c r="O405" s="13"/>
      <c r="P405" s="529"/>
      <c r="Q405" s="226"/>
      <c r="R405" s="118"/>
      <c r="S405" s="118"/>
      <c r="T405" s="118"/>
      <c r="U405" s="226"/>
      <c r="V405" s="226"/>
      <c r="W405" s="226"/>
      <c r="X405" s="55"/>
      <c r="Y405" s="55"/>
      <c r="Z405" s="226"/>
      <c r="AA405" s="226"/>
      <c r="AB405" s="237"/>
      <c r="AC405" s="237"/>
      <c r="AD405" s="237"/>
      <c r="AE405" s="237"/>
      <c r="AF405" s="176"/>
      <c r="AG405" s="227"/>
      <c r="AH405" s="45"/>
      <c r="AI405" s="45"/>
      <c r="AJ405" s="51"/>
      <c r="AK405" s="14"/>
      <c r="AL405" s="14"/>
      <c r="AM405" s="14"/>
    </row>
    <row r="406" spans="1:39" ht="38.25" customHeight="1">
      <c r="A406" s="13"/>
      <c r="B406" s="13"/>
      <c r="C406" s="13"/>
      <c r="D406" s="147"/>
      <c r="E406" s="13"/>
      <c r="F406" s="38"/>
      <c r="G406" s="87"/>
      <c r="H406" s="14"/>
      <c r="I406" s="38"/>
      <c r="J406" s="40"/>
      <c r="K406" s="13"/>
      <c r="L406" s="467"/>
      <c r="M406" s="488"/>
      <c r="N406" s="481"/>
      <c r="O406" s="13"/>
      <c r="P406" s="529"/>
      <c r="Q406" s="226"/>
      <c r="R406" s="118"/>
      <c r="S406" s="118"/>
      <c r="T406" s="118"/>
      <c r="U406" s="226"/>
      <c r="V406" s="226"/>
      <c r="W406" s="226"/>
      <c r="X406" s="55"/>
      <c r="Y406" s="55"/>
      <c r="Z406" s="226"/>
      <c r="AA406" s="226"/>
      <c r="AB406" s="237"/>
      <c r="AC406" s="237"/>
      <c r="AD406" s="237"/>
      <c r="AE406" s="237"/>
      <c r="AF406" s="176"/>
      <c r="AG406" s="227"/>
      <c r="AH406" s="45"/>
      <c r="AI406" s="45"/>
      <c r="AJ406" s="51"/>
      <c r="AK406" s="14"/>
      <c r="AL406" s="14"/>
      <c r="AM406" s="14"/>
    </row>
    <row r="407" spans="1:39" ht="38.25" customHeight="1">
      <c r="A407" s="13"/>
      <c r="B407" s="13"/>
      <c r="C407" s="13"/>
      <c r="D407" s="147"/>
      <c r="E407" s="13"/>
      <c r="F407" s="38"/>
      <c r="G407" s="87"/>
      <c r="H407" s="14"/>
      <c r="I407" s="38"/>
      <c r="J407" s="40"/>
      <c r="K407" s="13"/>
      <c r="L407" s="467"/>
      <c r="M407" s="488"/>
      <c r="N407" s="481"/>
      <c r="O407" s="13"/>
      <c r="P407" s="529"/>
      <c r="Q407" s="226"/>
      <c r="R407" s="118"/>
      <c r="S407" s="118"/>
      <c r="T407" s="118"/>
      <c r="U407" s="226"/>
      <c r="V407" s="226"/>
      <c r="W407" s="226"/>
      <c r="X407" s="55"/>
      <c r="Y407" s="55"/>
      <c r="Z407" s="226"/>
      <c r="AA407" s="226"/>
      <c r="AB407" s="237"/>
      <c r="AC407" s="237"/>
      <c r="AD407" s="237"/>
      <c r="AE407" s="237"/>
      <c r="AF407" s="176"/>
      <c r="AG407" s="227"/>
      <c r="AH407" s="45"/>
      <c r="AI407" s="45"/>
      <c r="AJ407" s="51"/>
      <c r="AK407" s="14"/>
      <c r="AL407" s="14"/>
      <c r="AM407" s="14"/>
    </row>
    <row r="408" spans="1:39" ht="38.25" customHeight="1">
      <c r="A408" s="13"/>
      <c r="B408" s="13"/>
      <c r="C408" s="13"/>
      <c r="D408" s="147"/>
      <c r="E408" s="13"/>
      <c r="F408" s="38"/>
      <c r="G408" s="87"/>
      <c r="H408" s="14"/>
      <c r="I408" s="38"/>
      <c r="J408" s="40"/>
      <c r="K408" s="13"/>
      <c r="L408" s="467"/>
      <c r="M408" s="488"/>
      <c r="N408" s="481"/>
      <c r="O408" s="13"/>
      <c r="P408" s="529"/>
      <c r="Q408" s="226"/>
      <c r="R408" s="118"/>
      <c r="S408" s="118"/>
      <c r="T408" s="118"/>
      <c r="U408" s="226"/>
      <c r="V408" s="226"/>
      <c r="W408" s="226"/>
      <c r="X408" s="55"/>
      <c r="Y408" s="55"/>
      <c r="Z408" s="226"/>
      <c r="AA408" s="226"/>
      <c r="AB408" s="237"/>
      <c r="AC408" s="237"/>
      <c r="AD408" s="237"/>
      <c r="AE408" s="237"/>
      <c r="AF408" s="176"/>
      <c r="AG408" s="227"/>
      <c r="AH408" s="45"/>
      <c r="AI408" s="45"/>
      <c r="AJ408" s="51"/>
      <c r="AK408" s="14"/>
      <c r="AL408" s="14"/>
      <c r="AM408" s="14"/>
    </row>
    <row r="409" spans="1:39" ht="38.25" customHeight="1">
      <c r="A409" s="13"/>
      <c r="B409" s="13"/>
      <c r="C409" s="13"/>
      <c r="D409" s="147"/>
      <c r="E409" s="13"/>
      <c r="F409" s="38"/>
      <c r="G409" s="87"/>
      <c r="H409" s="14"/>
      <c r="I409" s="38"/>
      <c r="J409" s="40"/>
      <c r="K409" s="13"/>
      <c r="L409" s="467"/>
      <c r="M409" s="488"/>
      <c r="N409" s="481"/>
      <c r="O409" s="13"/>
      <c r="P409" s="529"/>
      <c r="Q409" s="226"/>
      <c r="R409" s="118"/>
      <c r="S409" s="118"/>
      <c r="T409" s="118"/>
      <c r="U409" s="226"/>
      <c r="V409" s="226"/>
      <c r="W409" s="226"/>
      <c r="X409" s="55"/>
      <c r="Y409" s="55"/>
      <c r="Z409" s="226"/>
      <c r="AA409" s="226"/>
      <c r="AB409" s="237"/>
      <c r="AC409" s="237"/>
      <c r="AD409" s="237"/>
      <c r="AE409" s="237"/>
      <c r="AF409" s="176"/>
      <c r="AG409" s="227"/>
      <c r="AH409" s="45"/>
      <c r="AI409" s="45"/>
      <c r="AJ409" s="51"/>
      <c r="AK409" s="14"/>
      <c r="AL409" s="14"/>
      <c r="AM409" s="14"/>
    </row>
    <row r="410" spans="1:39" ht="38.25" customHeight="1">
      <c r="A410" s="13"/>
      <c r="B410" s="13"/>
      <c r="C410" s="13"/>
      <c r="D410" s="147"/>
      <c r="E410" s="13"/>
      <c r="F410" s="38"/>
      <c r="G410" s="87"/>
      <c r="H410" s="14"/>
      <c r="I410" s="38"/>
      <c r="J410" s="40"/>
      <c r="K410" s="13"/>
      <c r="L410" s="467"/>
      <c r="M410" s="488"/>
      <c r="N410" s="481"/>
      <c r="O410" s="13"/>
      <c r="P410" s="529"/>
      <c r="Q410" s="226"/>
      <c r="R410" s="118"/>
      <c r="S410" s="118"/>
      <c r="T410" s="118"/>
      <c r="U410" s="226"/>
      <c r="V410" s="226"/>
      <c r="W410" s="226"/>
      <c r="X410" s="55"/>
      <c r="Y410" s="55"/>
      <c r="Z410" s="226"/>
      <c r="AA410" s="226"/>
      <c r="AB410" s="237"/>
      <c r="AC410" s="237"/>
      <c r="AD410" s="237"/>
      <c r="AE410" s="237"/>
      <c r="AF410" s="176"/>
      <c r="AG410" s="227"/>
      <c r="AH410" s="45"/>
      <c r="AI410" s="45"/>
      <c r="AJ410" s="51"/>
      <c r="AK410" s="14"/>
      <c r="AL410" s="14"/>
      <c r="AM410" s="14"/>
    </row>
    <row r="411" spans="1:39" ht="38.25" customHeight="1">
      <c r="A411" s="13"/>
      <c r="B411" s="13"/>
      <c r="C411" s="13"/>
      <c r="D411" s="147"/>
      <c r="E411" s="13"/>
      <c r="F411" s="38"/>
      <c r="G411" s="87"/>
      <c r="H411" s="14"/>
      <c r="I411" s="38"/>
      <c r="J411" s="40"/>
      <c r="K411" s="13"/>
      <c r="L411" s="467"/>
      <c r="M411" s="488"/>
      <c r="N411" s="481"/>
      <c r="O411" s="13"/>
      <c r="P411" s="529"/>
      <c r="Q411" s="226"/>
      <c r="R411" s="118"/>
      <c r="S411" s="118"/>
      <c r="T411" s="118"/>
      <c r="U411" s="226"/>
      <c r="V411" s="226"/>
      <c r="W411" s="226"/>
      <c r="X411" s="55"/>
      <c r="Y411" s="55"/>
      <c r="Z411" s="226"/>
      <c r="AA411" s="226"/>
      <c r="AB411" s="237"/>
      <c r="AC411" s="237"/>
      <c r="AD411" s="237"/>
      <c r="AE411" s="237"/>
      <c r="AF411" s="176"/>
      <c r="AG411" s="227"/>
      <c r="AH411" s="45"/>
      <c r="AI411" s="45"/>
      <c r="AJ411" s="51"/>
      <c r="AK411" s="14"/>
      <c r="AL411" s="14"/>
      <c r="AM411" s="14"/>
    </row>
    <row r="412" spans="1:39" ht="38.25" customHeight="1">
      <c r="A412" s="13"/>
      <c r="B412" s="13"/>
      <c r="C412" s="13"/>
      <c r="D412" s="147"/>
      <c r="E412" s="13"/>
      <c r="F412" s="38"/>
      <c r="G412" s="87"/>
      <c r="H412" s="14"/>
      <c r="I412" s="38"/>
      <c r="J412" s="40"/>
      <c r="K412" s="13"/>
      <c r="L412" s="467"/>
      <c r="M412" s="488"/>
      <c r="N412" s="481"/>
      <c r="O412" s="13"/>
      <c r="P412" s="529"/>
      <c r="Q412" s="226"/>
      <c r="R412" s="118"/>
      <c r="S412" s="118"/>
      <c r="T412" s="118"/>
      <c r="U412" s="226"/>
      <c r="V412" s="226"/>
      <c r="W412" s="226"/>
      <c r="X412" s="55"/>
      <c r="Y412" s="55"/>
      <c r="Z412" s="226"/>
      <c r="AA412" s="226"/>
      <c r="AB412" s="237"/>
      <c r="AC412" s="237"/>
      <c r="AD412" s="237"/>
      <c r="AE412" s="237"/>
      <c r="AF412" s="176"/>
      <c r="AG412" s="227"/>
      <c r="AH412" s="45"/>
      <c r="AI412" s="45"/>
      <c r="AJ412" s="51"/>
      <c r="AK412" s="14"/>
      <c r="AL412" s="14"/>
      <c r="AM412" s="14"/>
    </row>
    <row r="413" spans="1:39" ht="38.25" customHeight="1">
      <c r="A413" s="13"/>
      <c r="B413" s="13"/>
      <c r="C413" s="13"/>
      <c r="D413" s="147"/>
      <c r="E413" s="13"/>
      <c r="F413" s="38"/>
      <c r="G413" s="87"/>
      <c r="H413" s="14"/>
      <c r="I413" s="38"/>
      <c r="J413" s="40"/>
      <c r="K413" s="13"/>
      <c r="L413" s="467"/>
      <c r="M413" s="488"/>
      <c r="N413" s="481"/>
      <c r="O413" s="13"/>
      <c r="P413" s="529"/>
      <c r="Q413" s="226"/>
      <c r="R413" s="118"/>
      <c r="S413" s="118"/>
      <c r="T413" s="118"/>
      <c r="U413" s="226"/>
      <c r="V413" s="226"/>
      <c r="W413" s="226"/>
      <c r="X413" s="55"/>
      <c r="Y413" s="55"/>
      <c r="Z413" s="226"/>
      <c r="AA413" s="226"/>
      <c r="AB413" s="237"/>
      <c r="AC413" s="237"/>
      <c r="AD413" s="237"/>
      <c r="AE413" s="237"/>
      <c r="AF413" s="176"/>
      <c r="AG413" s="227"/>
      <c r="AH413" s="45"/>
      <c r="AI413" s="45"/>
      <c r="AJ413" s="51"/>
      <c r="AK413" s="14"/>
      <c r="AL413" s="14"/>
      <c r="AM413" s="14"/>
    </row>
    <row r="414" spans="1:39" ht="38.25" customHeight="1">
      <c r="A414" s="13"/>
      <c r="B414" s="13"/>
      <c r="C414" s="13"/>
      <c r="D414" s="147"/>
      <c r="E414" s="13"/>
      <c r="F414" s="38"/>
      <c r="G414" s="87"/>
      <c r="H414" s="14"/>
      <c r="I414" s="38"/>
      <c r="J414" s="40"/>
      <c r="K414" s="13"/>
      <c r="L414" s="467"/>
      <c r="M414" s="488"/>
      <c r="N414" s="481"/>
      <c r="O414" s="13"/>
      <c r="P414" s="529"/>
      <c r="Q414" s="226"/>
      <c r="R414" s="118"/>
      <c r="S414" s="118"/>
      <c r="T414" s="118"/>
      <c r="U414" s="226"/>
      <c r="V414" s="226"/>
      <c r="W414" s="226"/>
      <c r="X414" s="55"/>
      <c r="Y414" s="55"/>
      <c r="Z414" s="226"/>
      <c r="AA414" s="226"/>
      <c r="AB414" s="237"/>
      <c r="AC414" s="237"/>
      <c r="AD414" s="237"/>
      <c r="AE414" s="237"/>
      <c r="AF414" s="176"/>
      <c r="AG414" s="227"/>
      <c r="AH414" s="45"/>
      <c r="AI414" s="45"/>
      <c r="AJ414" s="51"/>
      <c r="AK414" s="14"/>
      <c r="AL414" s="14"/>
      <c r="AM414" s="14"/>
    </row>
    <row r="415" spans="1:39" ht="38.25" customHeight="1">
      <c r="A415" s="13"/>
      <c r="B415" s="13"/>
      <c r="C415" s="13"/>
      <c r="D415" s="147"/>
      <c r="E415" s="13"/>
      <c r="F415" s="38"/>
      <c r="G415" s="87"/>
      <c r="H415" s="14"/>
      <c r="I415" s="38"/>
      <c r="J415" s="40"/>
      <c r="K415" s="13"/>
      <c r="L415" s="467"/>
      <c r="M415" s="488"/>
      <c r="N415" s="481"/>
      <c r="O415" s="13"/>
      <c r="P415" s="529"/>
      <c r="Q415" s="226"/>
      <c r="R415" s="118"/>
      <c r="S415" s="118"/>
      <c r="T415" s="118"/>
      <c r="U415" s="226"/>
      <c r="V415" s="226"/>
      <c r="W415" s="226"/>
      <c r="X415" s="55"/>
      <c r="Y415" s="55"/>
      <c r="Z415" s="226"/>
      <c r="AA415" s="226"/>
      <c r="AB415" s="237"/>
      <c r="AC415" s="237"/>
      <c r="AD415" s="237"/>
      <c r="AE415" s="237"/>
      <c r="AF415" s="176"/>
      <c r="AG415" s="227"/>
      <c r="AH415" s="45"/>
      <c r="AI415" s="45"/>
      <c r="AJ415" s="145"/>
      <c r="AK415" s="70"/>
      <c r="AL415" s="70"/>
      <c r="AM415" s="70"/>
    </row>
    <row r="416" spans="1:39" ht="38.25" customHeight="1">
      <c r="A416" s="13"/>
      <c r="B416" s="13"/>
      <c r="C416" s="13"/>
      <c r="D416" s="147"/>
      <c r="E416" s="13"/>
      <c r="F416" s="38"/>
      <c r="G416" s="87"/>
      <c r="H416" s="14"/>
      <c r="I416" s="38"/>
      <c r="J416" s="40"/>
      <c r="K416" s="13"/>
      <c r="L416" s="467"/>
      <c r="M416" s="488"/>
      <c r="N416" s="481"/>
      <c r="O416" s="13"/>
      <c r="P416" s="529"/>
      <c r="Q416" s="226"/>
      <c r="R416" s="118"/>
      <c r="S416" s="118"/>
      <c r="T416" s="118"/>
      <c r="U416" s="226"/>
      <c r="V416" s="226"/>
      <c r="W416" s="226"/>
      <c r="X416" s="55"/>
      <c r="Y416" s="55"/>
      <c r="Z416" s="226"/>
      <c r="AA416" s="226"/>
      <c r="AB416" s="237"/>
      <c r="AC416" s="237"/>
      <c r="AD416" s="237"/>
      <c r="AE416" s="237"/>
      <c r="AF416" s="176"/>
      <c r="AG416" s="227"/>
      <c r="AH416" s="45"/>
      <c r="AI416" s="45"/>
      <c r="AJ416" s="51"/>
      <c r="AK416" s="14"/>
      <c r="AL416" s="14"/>
      <c r="AM416" s="14"/>
    </row>
    <row r="417" spans="1:39" ht="38.25" customHeight="1">
      <c r="A417" s="13"/>
      <c r="B417" s="13"/>
      <c r="C417" s="13"/>
      <c r="D417" s="147"/>
      <c r="E417" s="13"/>
      <c r="F417" s="38"/>
      <c r="G417" s="87"/>
      <c r="H417" s="14"/>
      <c r="I417" s="38"/>
      <c r="J417" s="40"/>
      <c r="K417" s="13"/>
      <c r="L417" s="467"/>
      <c r="M417" s="488"/>
      <c r="N417" s="481"/>
      <c r="O417" s="13"/>
      <c r="P417" s="529"/>
      <c r="Q417" s="226"/>
      <c r="R417" s="118"/>
      <c r="S417" s="118"/>
      <c r="T417" s="118"/>
      <c r="U417" s="226"/>
      <c r="V417" s="226"/>
      <c r="W417" s="226"/>
      <c r="X417" s="55"/>
      <c r="Y417" s="55"/>
      <c r="Z417" s="226"/>
      <c r="AA417" s="226"/>
      <c r="AB417" s="237"/>
      <c r="AC417" s="237"/>
      <c r="AD417" s="237"/>
      <c r="AE417" s="237"/>
      <c r="AF417" s="176"/>
      <c r="AG417" s="227"/>
      <c r="AH417" s="45"/>
      <c r="AI417" s="45"/>
      <c r="AJ417" s="145"/>
      <c r="AK417" s="70"/>
      <c r="AL417" s="70"/>
      <c r="AM417" s="70"/>
    </row>
    <row r="418" spans="1:39" ht="38.25" customHeight="1">
      <c r="A418" s="13"/>
      <c r="B418" s="13"/>
      <c r="C418" s="13"/>
      <c r="D418" s="147"/>
      <c r="E418" s="13"/>
      <c r="F418" s="38"/>
      <c r="G418" s="87"/>
      <c r="H418" s="14"/>
      <c r="I418" s="38"/>
      <c r="J418" s="40"/>
      <c r="K418" s="13"/>
      <c r="L418" s="467"/>
      <c r="M418" s="488"/>
      <c r="N418" s="481"/>
      <c r="O418" s="13"/>
      <c r="P418" s="529"/>
      <c r="Q418" s="226"/>
      <c r="R418" s="118"/>
      <c r="S418" s="118"/>
      <c r="T418" s="118"/>
      <c r="U418" s="226"/>
      <c r="V418" s="226"/>
      <c r="W418" s="226"/>
      <c r="X418" s="55"/>
      <c r="Y418" s="55"/>
      <c r="Z418" s="226"/>
      <c r="AA418" s="226"/>
      <c r="AB418" s="237"/>
      <c r="AC418" s="237"/>
      <c r="AD418" s="237"/>
      <c r="AE418" s="237"/>
      <c r="AF418" s="176"/>
      <c r="AG418" s="227"/>
      <c r="AH418" s="45"/>
      <c r="AI418" s="45"/>
      <c r="AJ418" s="51"/>
      <c r="AK418" s="14"/>
      <c r="AL418" s="14"/>
      <c r="AM418" s="14"/>
    </row>
    <row r="419" spans="1:39" ht="38.25" customHeight="1">
      <c r="A419" s="13"/>
      <c r="B419" s="13"/>
      <c r="C419" s="13"/>
      <c r="D419" s="147"/>
      <c r="E419" s="13"/>
      <c r="F419" s="38"/>
      <c r="G419" s="14"/>
      <c r="H419" s="14"/>
      <c r="I419" s="38"/>
      <c r="J419" s="13"/>
      <c r="K419" s="13"/>
      <c r="L419" s="467"/>
      <c r="M419" s="488"/>
      <c r="N419" s="481"/>
      <c r="O419" s="13"/>
      <c r="P419" s="529"/>
      <c r="Q419" s="226"/>
      <c r="R419" s="118"/>
      <c r="S419" s="118"/>
      <c r="T419" s="118"/>
      <c r="U419" s="226"/>
      <c r="V419" s="226"/>
      <c r="W419" s="226"/>
      <c r="X419" s="55"/>
      <c r="Y419" s="55"/>
      <c r="Z419" s="226"/>
      <c r="AA419" s="226"/>
      <c r="AB419" s="237"/>
      <c r="AC419" s="237"/>
      <c r="AD419" s="237"/>
      <c r="AE419" s="237"/>
      <c r="AF419" s="176"/>
      <c r="AG419" s="227"/>
      <c r="AH419" s="205"/>
      <c r="AI419" s="205"/>
      <c r="AJ419" s="145"/>
      <c r="AK419" s="70"/>
      <c r="AL419" s="70"/>
      <c r="AM419" s="70"/>
    </row>
    <row r="420" spans="1:39" ht="38.25" customHeight="1">
      <c r="A420" s="13"/>
      <c r="B420" s="13"/>
      <c r="C420" s="13"/>
      <c r="D420" s="147"/>
      <c r="E420" s="13"/>
      <c r="F420" s="38"/>
      <c r="G420" s="14"/>
      <c r="H420" s="14"/>
      <c r="I420" s="38"/>
      <c r="J420" s="13"/>
      <c r="K420" s="13"/>
      <c r="L420" s="467"/>
      <c r="M420" s="488"/>
      <c r="N420" s="481"/>
      <c r="O420" s="13"/>
      <c r="P420" s="529"/>
      <c r="Q420" s="226"/>
      <c r="R420" s="118"/>
      <c r="S420" s="118"/>
      <c r="T420" s="118"/>
      <c r="U420" s="226"/>
      <c r="V420" s="226"/>
      <c r="W420" s="226"/>
      <c r="X420" s="55"/>
      <c r="Y420" s="55"/>
      <c r="Z420" s="226"/>
      <c r="AA420" s="226"/>
      <c r="AB420" s="237"/>
      <c r="AC420" s="237"/>
      <c r="AD420" s="237"/>
      <c r="AE420" s="237"/>
      <c r="AF420" s="176"/>
      <c r="AG420" s="227"/>
      <c r="AH420" s="205"/>
      <c r="AI420" s="205"/>
      <c r="AJ420" s="145"/>
      <c r="AK420" s="70"/>
      <c r="AL420" s="70"/>
      <c r="AM420" s="70"/>
    </row>
    <row r="421" spans="1:39" ht="38.25" customHeight="1">
      <c r="A421" s="13"/>
      <c r="B421" s="13"/>
      <c r="C421" s="13"/>
      <c r="D421" s="147"/>
      <c r="E421" s="13"/>
      <c r="F421" s="38"/>
      <c r="G421" s="14"/>
      <c r="H421" s="14"/>
      <c r="I421" s="38"/>
      <c r="J421" s="13"/>
      <c r="K421" s="13"/>
      <c r="L421" s="467"/>
      <c r="M421" s="488"/>
      <c r="N421" s="481"/>
      <c r="O421" s="13"/>
      <c r="P421" s="529"/>
      <c r="Q421" s="226"/>
      <c r="R421" s="118"/>
      <c r="S421" s="118"/>
      <c r="T421" s="118"/>
      <c r="U421" s="226"/>
      <c r="V421" s="226"/>
      <c r="W421" s="226"/>
      <c r="X421" s="55"/>
      <c r="Y421" s="55"/>
      <c r="Z421" s="226"/>
      <c r="AA421" s="226"/>
      <c r="AB421" s="237"/>
      <c r="AC421" s="237"/>
      <c r="AD421" s="237"/>
      <c r="AE421" s="237"/>
      <c r="AF421" s="176"/>
      <c r="AG421" s="227"/>
      <c r="AH421" s="45"/>
      <c r="AI421" s="45"/>
      <c r="AJ421" s="145"/>
      <c r="AK421" s="70"/>
      <c r="AL421" s="70"/>
      <c r="AM421" s="70"/>
    </row>
    <row r="422" spans="1:39" ht="38.25" customHeight="1">
      <c r="A422" s="13"/>
      <c r="B422" s="13"/>
      <c r="C422" s="13"/>
      <c r="D422" s="147"/>
      <c r="E422" s="13"/>
      <c r="F422" s="38"/>
      <c r="G422" s="14"/>
      <c r="H422" s="14"/>
      <c r="I422" s="38"/>
      <c r="J422" s="13"/>
      <c r="K422" s="13"/>
      <c r="L422" s="467"/>
      <c r="M422" s="488"/>
      <c r="N422" s="481"/>
      <c r="O422" s="13"/>
      <c r="P422" s="529"/>
      <c r="Q422" s="226"/>
      <c r="R422" s="118"/>
      <c r="S422" s="118"/>
      <c r="T422" s="118"/>
      <c r="U422" s="226"/>
      <c r="V422" s="226"/>
      <c r="W422" s="226"/>
      <c r="X422" s="55"/>
      <c r="Y422" s="55"/>
      <c r="Z422" s="226"/>
      <c r="AA422" s="226"/>
      <c r="AB422" s="237"/>
      <c r="AC422" s="237"/>
      <c r="AD422" s="237"/>
      <c r="AE422" s="237"/>
      <c r="AF422" s="176"/>
      <c r="AG422" s="227"/>
      <c r="AH422" s="206"/>
      <c r="AI422" s="206"/>
      <c r="AJ422" s="145"/>
      <c r="AK422" s="70"/>
      <c r="AL422" s="70"/>
      <c r="AM422" s="70"/>
    </row>
    <row r="423" spans="1:39" ht="38.25" customHeight="1">
      <c r="A423" s="13"/>
      <c r="B423" s="13"/>
      <c r="C423" s="13"/>
      <c r="D423" s="147"/>
      <c r="E423" s="13"/>
      <c r="F423" s="38"/>
      <c r="G423" s="14"/>
      <c r="H423" s="14"/>
      <c r="I423" s="38"/>
      <c r="J423" s="13"/>
      <c r="K423" s="13"/>
      <c r="L423" s="467"/>
      <c r="M423" s="488"/>
      <c r="N423" s="481"/>
      <c r="O423" s="13"/>
      <c r="P423" s="529"/>
      <c r="Q423" s="226"/>
      <c r="R423" s="118"/>
      <c r="S423" s="118"/>
      <c r="T423" s="118"/>
      <c r="U423" s="226"/>
      <c r="V423" s="226"/>
      <c r="W423" s="226"/>
      <c r="X423" s="55"/>
      <c r="Y423" s="55"/>
      <c r="Z423" s="226"/>
      <c r="AA423" s="226"/>
      <c r="AB423" s="237"/>
      <c r="AC423" s="237"/>
      <c r="AD423" s="237"/>
      <c r="AE423" s="237"/>
      <c r="AF423" s="176"/>
      <c r="AG423" s="227"/>
      <c r="AH423" s="45"/>
      <c r="AI423" s="45"/>
      <c r="AJ423" s="145"/>
      <c r="AK423" s="70"/>
      <c r="AL423" s="70"/>
      <c r="AM423" s="70"/>
    </row>
    <row r="424" spans="1:39" ht="38.25" customHeight="1">
      <c r="A424" s="13"/>
      <c r="B424" s="13"/>
      <c r="C424" s="13"/>
      <c r="D424" s="147"/>
      <c r="E424" s="13"/>
      <c r="F424" s="38"/>
      <c r="G424" s="14"/>
      <c r="H424" s="14"/>
      <c r="I424" s="38"/>
      <c r="J424" s="13"/>
      <c r="K424" s="13"/>
      <c r="L424" s="467"/>
      <c r="M424" s="488"/>
      <c r="N424" s="481"/>
      <c r="O424" s="13"/>
      <c r="P424" s="529"/>
      <c r="Q424" s="226"/>
      <c r="R424" s="118"/>
      <c r="S424" s="118"/>
      <c r="T424" s="118"/>
      <c r="U424" s="226"/>
      <c r="V424" s="226"/>
      <c r="W424" s="226"/>
      <c r="X424" s="55"/>
      <c r="Y424" s="55"/>
      <c r="Z424" s="226"/>
      <c r="AA424" s="226"/>
      <c r="AB424" s="237"/>
      <c r="AC424" s="237"/>
      <c r="AD424" s="237"/>
      <c r="AE424" s="237"/>
      <c r="AF424" s="176"/>
      <c r="AG424" s="227"/>
      <c r="AH424" s="45"/>
      <c r="AI424" s="45"/>
      <c r="AJ424" s="146"/>
      <c r="AK424" s="43"/>
      <c r="AL424" s="43"/>
      <c r="AM424" s="43"/>
    </row>
    <row r="425" spans="1:39" ht="38.25" customHeight="1">
      <c r="A425" s="13"/>
      <c r="B425" s="13"/>
      <c r="C425" s="13"/>
      <c r="D425" s="147"/>
      <c r="E425" s="13"/>
      <c r="F425" s="38"/>
      <c r="G425" s="14"/>
      <c r="H425" s="14"/>
      <c r="I425" s="38"/>
      <c r="J425" s="13"/>
      <c r="K425" s="13"/>
      <c r="L425" s="467"/>
      <c r="M425" s="488"/>
      <c r="N425" s="481"/>
      <c r="O425" s="13"/>
      <c r="P425" s="529"/>
      <c r="Q425" s="226"/>
      <c r="R425" s="118"/>
      <c r="S425" s="118"/>
      <c r="T425" s="118"/>
      <c r="U425" s="226"/>
      <c r="V425" s="226"/>
      <c r="W425" s="226"/>
      <c r="X425" s="55"/>
      <c r="Y425" s="55"/>
      <c r="Z425" s="226"/>
      <c r="AA425" s="226"/>
      <c r="AB425" s="237"/>
      <c r="AC425" s="237"/>
      <c r="AD425" s="237"/>
      <c r="AE425" s="237"/>
      <c r="AF425" s="176"/>
      <c r="AG425" s="227"/>
      <c r="AH425" s="45"/>
      <c r="AI425" s="45"/>
      <c r="AJ425" s="51"/>
      <c r="AK425" s="14"/>
      <c r="AL425" s="14"/>
      <c r="AM425" s="14"/>
    </row>
    <row r="426" spans="1:39" ht="38.25" customHeight="1">
      <c r="A426" s="13"/>
      <c r="B426" s="13"/>
      <c r="C426" s="13"/>
      <c r="D426" s="147"/>
      <c r="E426" s="13"/>
      <c r="F426" s="38"/>
      <c r="G426" s="14"/>
      <c r="H426" s="14"/>
      <c r="I426" s="38"/>
      <c r="J426" s="13"/>
      <c r="K426" s="13"/>
      <c r="L426" s="467"/>
      <c r="M426" s="488"/>
      <c r="N426" s="481"/>
      <c r="O426" s="13"/>
      <c r="P426" s="529"/>
      <c r="Q426" s="226"/>
      <c r="R426" s="118"/>
      <c r="S426" s="118"/>
      <c r="T426" s="118"/>
      <c r="U426" s="226"/>
      <c r="V426" s="226"/>
      <c r="W426" s="226"/>
      <c r="X426" s="55"/>
      <c r="Y426" s="55"/>
      <c r="Z426" s="226"/>
      <c r="AA426" s="226"/>
      <c r="AB426" s="237"/>
      <c r="AC426" s="237"/>
      <c r="AD426" s="237"/>
      <c r="AE426" s="237"/>
      <c r="AF426" s="176"/>
      <c r="AG426" s="227"/>
      <c r="AH426" s="45"/>
      <c r="AI426" s="45"/>
      <c r="AJ426" s="51"/>
      <c r="AK426" s="14"/>
      <c r="AL426" s="14"/>
      <c r="AM426" s="14"/>
    </row>
    <row r="427" spans="1:39" ht="38.25" customHeight="1">
      <c r="A427" s="13"/>
      <c r="B427" s="13"/>
      <c r="C427" s="13"/>
      <c r="D427" s="147"/>
      <c r="E427" s="13"/>
      <c r="F427" s="38"/>
      <c r="G427" s="14"/>
      <c r="H427" s="14"/>
      <c r="I427" s="38"/>
      <c r="J427" s="13"/>
      <c r="K427" s="13"/>
      <c r="L427" s="467"/>
      <c r="M427" s="488"/>
      <c r="N427" s="481"/>
      <c r="O427" s="13"/>
      <c r="P427" s="529"/>
      <c r="Q427" s="226"/>
      <c r="R427" s="118"/>
      <c r="S427" s="118"/>
      <c r="T427" s="118"/>
      <c r="U427" s="226"/>
      <c r="V427" s="226"/>
      <c r="W427" s="226"/>
      <c r="X427" s="55"/>
      <c r="Y427" s="55"/>
      <c r="Z427" s="226"/>
      <c r="AA427" s="226"/>
      <c r="AB427" s="237"/>
      <c r="AC427" s="237"/>
      <c r="AD427" s="237"/>
      <c r="AE427" s="237"/>
      <c r="AF427" s="176"/>
      <c r="AG427" s="227"/>
      <c r="AH427" s="45"/>
      <c r="AI427" s="45"/>
      <c r="AJ427" s="51"/>
      <c r="AK427" s="14"/>
      <c r="AL427" s="14"/>
      <c r="AM427" s="14"/>
    </row>
    <row r="428" spans="1:39" ht="38.25" customHeight="1">
      <c r="A428" s="13"/>
      <c r="B428" s="13"/>
      <c r="C428" s="13"/>
      <c r="D428" s="147"/>
      <c r="E428" s="13"/>
      <c r="F428" s="38"/>
      <c r="G428" s="14"/>
      <c r="H428" s="14"/>
      <c r="I428" s="38"/>
      <c r="J428" s="13"/>
      <c r="K428" s="13"/>
      <c r="L428" s="467"/>
      <c r="M428" s="488"/>
      <c r="N428" s="481"/>
      <c r="O428" s="13"/>
      <c r="P428" s="529"/>
      <c r="Q428" s="226"/>
      <c r="R428" s="118"/>
      <c r="S428" s="118"/>
      <c r="T428" s="118"/>
      <c r="U428" s="226"/>
      <c r="V428" s="226"/>
      <c r="W428" s="226"/>
      <c r="X428" s="55"/>
      <c r="Y428" s="55"/>
      <c r="Z428" s="226"/>
      <c r="AA428" s="226"/>
      <c r="AB428" s="237"/>
      <c r="AC428" s="237"/>
      <c r="AD428" s="237"/>
      <c r="AE428" s="237"/>
      <c r="AF428" s="176"/>
      <c r="AG428" s="227"/>
      <c r="AH428" s="45"/>
      <c r="AI428" s="45"/>
      <c r="AJ428" s="51"/>
      <c r="AK428" s="14"/>
      <c r="AL428" s="14"/>
      <c r="AM428" s="14"/>
    </row>
    <row r="429" spans="1:39" ht="38.25" customHeight="1">
      <c r="A429" s="13"/>
      <c r="B429" s="13"/>
      <c r="C429" s="13"/>
      <c r="D429" s="147"/>
      <c r="E429" s="13"/>
      <c r="F429" s="38"/>
      <c r="G429" s="14"/>
      <c r="H429" s="14"/>
      <c r="I429" s="38"/>
      <c r="J429" s="68"/>
      <c r="K429" s="13"/>
      <c r="L429" s="467"/>
      <c r="M429" s="488"/>
      <c r="N429" s="481"/>
      <c r="O429" s="13"/>
      <c r="P429" s="529"/>
      <c r="Q429" s="226"/>
      <c r="R429" s="118"/>
      <c r="S429" s="118"/>
      <c r="T429" s="118"/>
      <c r="U429" s="226"/>
      <c r="V429" s="226"/>
      <c r="W429" s="226"/>
      <c r="X429" s="55"/>
      <c r="Y429" s="55"/>
      <c r="Z429" s="226"/>
      <c r="AA429" s="226"/>
      <c r="AB429" s="237"/>
      <c r="AC429" s="237"/>
      <c r="AD429" s="237"/>
      <c r="AE429" s="237"/>
      <c r="AF429" s="176"/>
      <c r="AG429" s="227"/>
      <c r="AH429" s="45"/>
      <c r="AI429" s="45"/>
      <c r="AJ429" s="51"/>
      <c r="AK429" s="14"/>
      <c r="AL429" s="14"/>
      <c r="AM429" s="14"/>
    </row>
    <row r="430" spans="1:39" ht="38.25" customHeight="1">
      <c r="A430" s="13"/>
      <c r="B430" s="13"/>
      <c r="C430" s="13"/>
      <c r="D430" s="147"/>
      <c r="E430" s="13"/>
      <c r="F430" s="38"/>
      <c r="G430" s="14"/>
      <c r="H430" s="14"/>
      <c r="I430" s="38"/>
      <c r="J430" s="68"/>
      <c r="K430" s="13"/>
      <c r="L430" s="467"/>
      <c r="M430" s="488"/>
      <c r="N430" s="481"/>
      <c r="O430" s="13"/>
      <c r="P430" s="529"/>
      <c r="Q430" s="226"/>
      <c r="R430" s="118"/>
      <c r="S430" s="118"/>
      <c r="T430" s="118"/>
      <c r="U430" s="226"/>
      <c r="V430" s="226"/>
      <c r="W430" s="226"/>
      <c r="X430" s="55"/>
      <c r="Y430" s="55"/>
      <c r="Z430" s="226"/>
      <c r="AA430" s="226"/>
      <c r="AB430" s="237"/>
      <c r="AC430" s="237"/>
      <c r="AD430" s="237"/>
      <c r="AE430" s="237"/>
      <c r="AF430" s="176"/>
      <c r="AG430" s="227"/>
      <c r="AH430" s="45"/>
      <c r="AI430" s="45"/>
      <c r="AJ430" s="51"/>
      <c r="AK430" s="14"/>
      <c r="AL430" s="14"/>
      <c r="AM430" s="14"/>
    </row>
    <row r="431" spans="1:39" ht="38.25" customHeight="1">
      <c r="A431" s="13"/>
      <c r="B431" s="13"/>
      <c r="C431" s="13"/>
      <c r="D431" s="147"/>
      <c r="E431" s="13"/>
      <c r="F431" s="38"/>
      <c r="G431" s="14"/>
      <c r="H431" s="14"/>
      <c r="I431" s="38"/>
      <c r="J431" s="13"/>
      <c r="K431" s="13"/>
      <c r="L431" s="467"/>
      <c r="M431" s="488"/>
      <c r="N431" s="481"/>
      <c r="O431" s="13"/>
      <c r="P431" s="529"/>
      <c r="Q431" s="226"/>
      <c r="R431" s="118"/>
      <c r="S431" s="118"/>
      <c r="T431" s="118"/>
      <c r="U431" s="226"/>
      <c r="V431" s="226"/>
      <c r="W431" s="226"/>
      <c r="X431" s="55"/>
      <c r="Y431" s="55"/>
      <c r="Z431" s="226"/>
      <c r="AA431" s="226"/>
      <c r="AB431" s="237"/>
      <c r="AC431" s="237"/>
      <c r="AD431" s="237"/>
      <c r="AE431" s="237"/>
      <c r="AF431" s="176"/>
      <c r="AG431" s="227"/>
      <c r="AH431" s="45"/>
      <c r="AI431" s="45"/>
      <c r="AJ431" s="51"/>
      <c r="AK431" s="14"/>
      <c r="AL431" s="14"/>
      <c r="AM431" s="14"/>
    </row>
    <row r="432" spans="1:39" ht="38.25" customHeight="1">
      <c r="A432" s="13"/>
      <c r="B432" s="13"/>
      <c r="C432" s="13"/>
      <c r="D432" s="147"/>
      <c r="E432" s="13"/>
      <c r="F432" s="38"/>
      <c r="G432" s="14"/>
      <c r="H432" s="14"/>
      <c r="I432" s="38"/>
      <c r="J432" s="69"/>
      <c r="K432" s="13"/>
      <c r="L432" s="467"/>
      <c r="M432" s="488"/>
      <c r="N432" s="481"/>
      <c r="O432" s="13"/>
      <c r="P432" s="529"/>
      <c r="Q432" s="226"/>
      <c r="R432" s="118"/>
      <c r="S432" s="118"/>
      <c r="T432" s="118"/>
      <c r="U432" s="226"/>
      <c r="V432" s="226"/>
      <c r="W432" s="226"/>
      <c r="X432" s="55"/>
      <c r="Y432" s="55"/>
      <c r="Z432" s="226"/>
      <c r="AA432" s="226"/>
      <c r="AB432" s="237"/>
      <c r="AC432" s="237"/>
      <c r="AD432" s="237"/>
      <c r="AE432" s="237"/>
      <c r="AF432" s="176"/>
      <c r="AG432" s="227"/>
      <c r="AH432" s="45"/>
      <c r="AI432" s="45"/>
      <c r="AJ432" s="51"/>
      <c r="AK432" s="14"/>
      <c r="AL432" s="14"/>
      <c r="AM432" s="14"/>
    </row>
    <row r="433" spans="1:39" ht="38.25" customHeight="1">
      <c r="A433" s="13"/>
      <c r="B433" s="13"/>
      <c r="C433" s="13"/>
      <c r="D433" s="147"/>
      <c r="E433" s="13"/>
      <c r="F433" s="38"/>
      <c r="G433" s="14"/>
      <c r="H433" s="14"/>
      <c r="I433" s="38"/>
      <c r="J433" s="69"/>
      <c r="K433" s="13"/>
      <c r="L433" s="467"/>
      <c r="M433" s="488"/>
      <c r="N433" s="481"/>
      <c r="O433" s="13"/>
      <c r="P433" s="529"/>
      <c r="Q433" s="226"/>
      <c r="R433" s="118"/>
      <c r="S433" s="118"/>
      <c r="T433" s="118"/>
      <c r="U433" s="226"/>
      <c r="V433" s="226"/>
      <c r="W433" s="226"/>
      <c r="X433" s="55"/>
      <c r="Y433" s="55"/>
      <c r="Z433" s="226"/>
      <c r="AA433" s="226"/>
      <c r="AB433" s="237"/>
      <c r="AC433" s="237"/>
      <c r="AD433" s="237"/>
      <c r="AE433" s="237"/>
      <c r="AF433" s="176"/>
      <c r="AG433" s="227"/>
      <c r="AH433" s="45"/>
      <c r="AI433" s="45"/>
      <c r="AJ433" s="51"/>
      <c r="AK433" s="14"/>
      <c r="AL433" s="14"/>
      <c r="AM433" s="14"/>
    </row>
    <row r="434" spans="1:39" ht="38.25" customHeight="1">
      <c r="A434" s="13"/>
      <c r="B434" s="13"/>
      <c r="C434" s="13"/>
      <c r="D434" s="147"/>
      <c r="E434" s="13"/>
      <c r="F434" s="38"/>
      <c r="G434" s="14"/>
      <c r="H434" s="14"/>
      <c r="I434" s="38"/>
      <c r="J434" s="69"/>
      <c r="K434" s="13"/>
      <c r="L434" s="467"/>
      <c r="M434" s="488"/>
      <c r="N434" s="481"/>
      <c r="O434" s="13"/>
      <c r="P434" s="529"/>
      <c r="Q434" s="226"/>
      <c r="R434" s="118"/>
      <c r="S434" s="118"/>
      <c r="T434" s="118"/>
      <c r="U434" s="226"/>
      <c r="V434" s="226"/>
      <c r="W434" s="226"/>
      <c r="X434" s="55"/>
      <c r="Y434" s="55"/>
      <c r="Z434" s="226"/>
      <c r="AA434" s="226"/>
      <c r="AB434" s="237"/>
      <c r="AC434" s="237"/>
      <c r="AD434" s="237"/>
      <c r="AE434" s="237"/>
      <c r="AF434" s="176"/>
      <c r="AG434" s="227"/>
      <c r="AH434" s="45"/>
      <c r="AI434" s="45"/>
      <c r="AJ434" s="51"/>
      <c r="AK434" s="14"/>
      <c r="AL434" s="14"/>
      <c r="AM434" s="14"/>
    </row>
    <row r="435" spans="1:39" ht="38.25" customHeight="1">
      <c r="A435" s="13"/>
      <c r="B435" s="13"/>
      <c r="C435" s="13"/>
      <c r="D435" s="147"/>
      <c r="E435" s="13"/>
      <c r="F435" s="38"/>
      <c r="G435" s="14"/>
      <c r="H435" s="14"/>
      <c r="I435" s="38"/>
      <c r="J435" s="13"/>
      <c r="K435" s="13"/>
      <c r="L435" s="467"/>
      <c r="M435" s="488"/>
      <c r="N435" s="481"/>
      <c r="O435" s="13"/>
      <c r="P435" s="529"/>
      <c r="Q435" s="226"/>
      <c r="R435" s="118"/>
      <c r="S435" s="118"/>
      <c r="T435" s="118"/>
      <c r="U435" s="226"/>
      <c r="V435" s="226"/>
      <c r="W435" s="226"/>
      <c r="X435" s="55"/>
      <c r="Y435" s="55"/>
      <c r="Z435" s="226"/>
      <c r="AA435" s="226"/>
      <c r="AB435" s="237"/>
      <c r="AC435" s="237"/>
      <c r="AD435" s="237"/>
      <c r="AE435" s="237"/>
      <c r="AF435" s="176"/>
      <c r="AG435" s="227"/>
      <c r="AH435" s="45"/>
      <c r="AI435" s="45"/>
      <c r="AJ435" s="51"/>
      <c r="AK435" s="14"/>
      <c r="AL435" s="14"/>
      <c r="AM435" s="14"/>
    </row>
    <row r="436" spans="1:39" ht="38.25" customHeight="1">
      <c r="A436" s="13"/>
      <c r="B436" s="13"/>
      <c r="C436" s="13"/>
      <c r="D436" s="147"/>
      <c r="E436" s="13"/>
      <c r="F436" s="38"/>
      <c r="G436" s="14"/>
      <c r="H436" s="14"/>
      <c r="I436" s="38"/>
      <c r="J436" s="68"/>
      <c r="K436" s="13"/>
      <c r="L436" s="467"/>
      <c r="M436" s="488"/>
      <c r="N436" s="481"/>
      <c r="O436" s="13"/>
      <c r="P436" s="529"/>
      <c r="Q436" s="226"/>
      <c r="R436" s="118"/>
      <c r="S436" s="118"/>
      <c r="T436" s="118"/>
      <c r="U436" s="226"/>
      <c r="V436" s="226"/>
      <c r="W436" s="226"/>
      <c r="X436" s="55"/>
      <c r="Y436" s="55"/>
      <c r="Z436" s="226"/>
      <c r="AA436" s="226"/>
      <c r="AB436" s="237"/>
      <c r="AC436" s="237"/>
      <c r="AD436" s="237"/>
      <c r="AE436" s="237"/>
      <c r="AF436" s="176"/>
      <c r="AG436" s="227"/>
      <c r="AH436" s="45"/>
      <c r="AI436" s="45"/>
      <c r="AJ436" s="51"/>
      <c r="AK436" s="14"/>
      <c r="AL436" s="14"/>
      <c r="AM436" s="14"/>
    </row>
    <row r="437" spans="1:39" ht="38.25" customHeight="1">
      <c r="A437" s="13"/>
      <c r="B437" s="13"/>
      <c r="C437" s="13"/>
      <c r="D437" s="147"/>
      <c r="E437" s="13"/>
      <c r="F437" s="38"/>
      <c r="G437" s="14"/>
      <c r="H437" s="14"/>
      <c r="I437" s="38"/>
      <c r="J437" s="69"/>
      <c r="K437" s="13"/>
      <c r="L437" s="467"/>
      <c r="M437" s="488"/>
      <c r="N437" s="481"/>
      <c r="O437" s="13"/>
      <c r="P437" s="529"/>
      <c r="Q437" s="226"/>
      <c r="R437" s="118"/>
      <c r="S437" s="118"/>
      <c r="T437" s="118"/>
      <c r="U437" s="226"/>
      <c r="V437" s="226"/>
      <c r="W437" s="226"/>
      <c r="X437" s="55"/>
      <c r="Y437" s="55"/>
      <c r="Z437" s="226"/>
      <c r="AA437" s="226"/>
      <c r="AB437" s="237"/>
      <c r="AC437" s="237"/>
      <c r="AD437" s="237"/>
      <c r="AE437" s="237"/>
      <c r="AF437" s="176"/>
      <c r="AG437" s="227"/>
      <c r="AH437" s="45"/>
      <c r="AI437" s="45"/>
      <c r="AJ437" s="51"/>
      <c r="AK437" s="14"/>
      <c r="AL437" s="14"/>
      <c r="AM437" s="14"/>
    </row>
    <row r="438" spans="1:39" ht="38.25" customHeight="1">
      <c r="A438" s="13"/>
      <c r="B438" s="13"/>
      <c r="C438" s="13"/>
      <c r="D438" s="147"/>
      <c r="E438" s="13"/>
      <c r="F438" s="38"/>
      <c r="G438" s="14"/>
      <c r="H438" s="14"/>
      <c r="I438" s="38"/>
      <c r="J438" s="13"/>
      <c r="K438" s="13"/>
      <c r="L438" s="49"/>
      <c r="M438" s="105"/>
      <c r="N438" s="39"/>
      <c r="O438" s="13"/>
      <c r="P438" s="529"/>
      <c r="Q438" s="226"/>
      <c r="R438" s="118"/>
      <c r="S438" s="118"/>
      <c r="T438" s="118"/>
      <c r="U438" s="226"/>
      <c r="V438" s="226"/>
      <c r="W438" s="226"/>
      <c r="X438" s="55"/>
      <c r="Y438" s="55"/>
      <c r="Z438" s="226"/>
      <c r="AA438" s="226"/>
      <c r="AB438" s="237"/>
      <c r="AC438" s="237"/>
      <c r="AD438" s="237"/>
      <c r="AE438" s="237"/>
      <c r="AF438" s="176"/>
      <c r="AG438" s="227"/>
      <c r="AH438" s="45"/>
      <c r="AI438" s="45"/>
      <c r="AJ438" s="51"/>
      <c r="AK438" s="14"/>
      <c r="AL438" s="14"/>
      <c r="AM438" s="14"/>
    </row>
    <row r="439" spans="1:39" ht="38.25" customHeight="1">
      <c r="A439" s="13"/>
      <c r="B439" s="13"/>
      <c r="C439" s="13"/>
      <c r="D439" s="147"/>
      <c r="E439" s="13"/>
      <c r="F439" s="38"/>
      <c r="G439" s="14"/>
      <c r="H439" s="14"/>
      <c r="I439" s="38"/>
      <c r="J439" s="13"/>
      <c r="K439" s="13"/>
      <c r="L439" s="49"/>
      <c r="M439" s="49"/>
      <c r="N439" s="39"/>
      <c r="O439" s="13"/>
      <c r="P439" s="529"/>
      <c r="Q439" s="226"/>
      <c r="R439" s="118"/>
      <c r="S439" s="118"/>
      <c r="T439" s="118"/>
      <c r="U439" s="226"/>
      <c r="V439" s="226"/>
      <c r="W439" s="226"/>
      <c r="X439" s="55"/>
      <c r="Y439" s="55"/>
      <c r="Z439" s="226"/>
      <c r="AA439" s="226"/>
      <c r="AB439" s="237"/>
      <c r="AC439" s="237"/>
      <c r="AD439" s="237"/>
      <c r="AE439" s="237"/>
      <c r="AF439" s="176"/>
      <c r="AG439" s="227"/>
      <c r="AH439" s="45"/>
      <c r="AI439" s="45"/>
      <c r="AJ439" s="51"/>
      <c r="AK439" s="14"/>
      <c r="AL439" s="14"/>
      <c r="AM439" s="14"/>
    </row>
    <row r="440" spans="1:39" ht="38.25" customHeight="1">
      <c r="A440" s="13"/>
      <c r="B440" s="13"/>
      <c r="C440" s="13"/>
      <c r="D440" s="147"/>
      <c r="E440" s="13"/>
      <c r="F440" s="38"/>
      <c r="G440" s="14"/>
      <c r="H440" s="14"/>
      <c r="I440" s="38"/>
      <c r="J440" s="69"/>
      <c r="K440" s="13"/>
      <c r="L440" s="49"/>
      <c r="M440" s="49"/>
      <c r="N440" s="39"/>
      <c r="O440" s="13"/>
      <c r="P440" s="529"/>
      <c r="Q440" s="226"/>
      <c r="R440" s="118"/>
      <c r="S440" s="118"/>
      <c r="T440" s="118"/>
      <c r="U440" s="226"/>
      <c r="V440" s="226"/>
      <c r="W440" s="226"/>
      <c r="X440" s="55"/>
      <c r="Y440" s="55"/>
      <c r="Z440" s="226"/>
      <c r="AA440" s="226"/>
      <c r="AB440" s="237"/>
      <c r="AC440" s="237"/>
      <c r="AD440" s="237"/>
      <c r="AE440" s="237"/>
      <c r="AF440" s="176"/>
      <c r="AG440" s="227"/>
      <c r="AH440" s="45"/>
      <c r="AI440" s="45"/>
      <c r="AJ440" s="51"/>
      <c r="AK440" s="14"/>
      <c r="AL440" s="14"/>
      <c r="AM440" s="14"/>
    </row>
    <row r="441" spans="1:39" ht="38.25" customHeight="1">
      <c r="A441" s="13"/>
      <c r="B441" s="13"/>
      <c r="C441" s="13"/>
      <c r="D441" s="147"/>
      <c r="E441" s="13"/>
      <c r="F441" s="38"/>
      <c r="G441" s="14"/>
      <c r="H441" s="14"/>
      <c r="I441" s="38"/>
      <c r="J441" s="13"/>
      <c r="K441" s="13"/>
      <c r="L441" s="49"/>
      <c r="M441" s="49"/>
      <c r="N441" s="39"/>
      <c r="O441" s="13"/>
      <c r="P441" s="529"/>
      <c r="Q441" s="226"/>
      <c r="R441" s="118"/>
      <c r="S441" s="118"/>
      <c r="T441" s="118"/>
      <c r="U441" s="226"/>
      <c r="V441" s="226"/>
      <c r="W441" s="226"/>
      <c r="X441" s="55"/>
      <c r="Y441" s="55"/>
      <c r="Z441" s="226"/>
      <c r="AA441" s="226"/>
      <c r="AB441" s="237"/>
      <c r="AC441" s="237"/>
      <c r="AD441" s="237"/>
      <c r="AE441" s="237"/>
      <c r="AF441" s="176"/>
      <c r="AG441" s="227"/>
      <c r="AH441" s="45"/>
      <c r="AI441" s="45"/>
      <c r="AJ441" s="51"/>
      <c r="AK441" s="14"/>
      <c r="AL441" s="14"/>
      <c r="AM441" s="14"/>
    </row>
    <row r="442" spans="1:39" ht="38.25" customHeight="1">
      <c r="A442" s="13"/>
      <c r="B442" s="13"/>
      <c r="C442" s="13"/>
      <c r="D442" s="147"/>
      <c r="E442" s="13"/>
      <c r="F442" s="38"/>
      <c r="G442" s="14"/>
      <c r="H442" s="14"/>
      <c r="I442" s="38"/>
      <c r="J442" s="68"/>
      <c r="K442" s="13"/>
      <c r="L442" s="49"/>
      <c r="M442" s="49"/>
      <c r="N442" s="39"/>
      <c r="O442" s="13"/>
      <c r="P442" s="529"/>
      <c r="Q442" s="226"/>
      <c r="R442" s="118"/>
      <c r="S442" s="118"/>
      <c r="T442" s="118"/>
      <c r="U442" s="226"/>
      <c r="V442" s="226"/>
      <c r="W442" s="226"/>
      <c r="X442" s="55"/>
      <c r="Y442" s="55"/>
      <c r="Z442" s="226"/>
      <c r="AA442" s="226"/>
      <c r="AB442" s="237"/>
      <c r="AC442" s="237"/>
      <c r="AD442" s="237"/>
      <c r="AE442" s="237"/>
      <c r="AF442" s="176"/>
      <c r="AG442" s="227"/>
      <c r="AH442" s="45"/>
      <c r="AI442" s="45"/>
      <c r="AJ442" s="51"/>
      <c r="AK442" s="14"/>
      <c r="AL442" s="14"/>
      <c r="AM442" s="14"/>
    </row>
    <row r="443" spans="1:39" ht="38.25" customHeight="1">
      <c r="A443" s="13"/>
      <c r="B443" s="13"/>
      <c r="C443" s="13"/>
      <c r="D443" s="147"/>
      <c r="E443" s="13"/>
      <c r="F443" s="38"/>
      <c r="G443" s="14"/>
      <c r="H443" s="14"/>
      <c r="I443" s="38"/>
      <c r="J443" s="69"/>
      <c r="K443" s="13"/>
      <c r="L443" s="49"/>
      <c r="M443" s="49"/>
      <c r="N443" s="39"/>
      <c r="O443" s="13"/>
      <c r="P443" s="529"/>
      <c r="Q443" s="226"/>
      <c r="R443" s="118"/>
      <c r="S443" s="118"/>
      <c r="T443" s="118"/>
      <c r="U443" s="226"/>
      <c r="V443" s="226"/>
      <c r="W443" s="226"/>
      <c r="X443" s="55"/>
      <c r="Y443" s="55"/>
      <c r="Z443" s="226"/>
      <c r="AA443" s="226"/>
      <c r="AB443" s="237"/>
      <c r="AC443" s="237"/>
      <c r="AD443" s="237"/>
      <c r="AE443" s="237"/>
      <c r="AF443" s="176"/>
      <c r="AG443" s="227"/>
      <c r="AH443" s="45"/>
      <c r="AI443" s="45"/>
      <c r="AJ443" s="51"/>
      <c r="AK443" s="14"/>
      <c r="AL443" s="14"/>
      <c r="AM443" s="14"/>
    </row>
    <row r="444" spans="1:39" ht="38.25" customHeight="1">
      <c r="A444" s="13"/>
      <c r="B444" s="13"/>
      <c r="C444" s="13"/>
      <c r="D444" s="147"/>
      <c r="E444" s="13"/>
      <c r="F444" s="38"/>
      <c r="G444" s="14"/>
      <c r="H444" s="14"/>
      <c r="I444" s="38"/>
      <c r="J444" s="13"/>
      <c r="K444" s="13"/>
      <c r="L444" s="49"/>
      <c r="M444" s="49"/>
      <c r="N444" s="39"/>
      <c r="O444" s="13"/>
      <c r="P444" s="529"/>
      <c r="Q444" s="226"/>
      <c r="R444" s="118"/>
      <c r="S444" s="118"/>
      <c r="T444" s="118"/>
      <c r="U444" s="226"/>
      <c r="V444" s="226"/>
      <c r="W444" s="226"/>
      <c r="X444" s="55"/>
      <c r="Y444" s="55"/>
      <c r="Z444" s="226"/>
      <c r="AA444" s="226"/>
      <c r="AB444" s="237"/>
      <c r="AC444" s="237"/>
      <c r="AD444" s="237"/>
      <c r="AE444" s="237"/>
      <c r="AF444" s="176"/>
      <c r="AG444" s="227"/>
      <c r="AH444" s="45"/>
      <c r="AI444" s="45"/>
      <c r="AJ444" s="51"/>
      <c r="AK444" s="14"/>
      <c r="AL444" s="14"/>
      <c r="AM444" s="14"/>
    </row>
    <row r="445" spans="1:39" ht="38.25" customHeight="1">
      <c r="A445" s="13"/>
      <c r="B445" s="13"/>
      <c r="C445" s="13"/>
      <c r="D445" s="147"/>
      <c r="E445" s="13"/>
      <c r="F445" s="38"/>
      <c r="G445" s="14"/>
      <c r="H445" s="14"/>
      <c r="I445" s="38"/>
      <c r="J445" s="13"/>
      <c r="K445" s="13"/>
      <c r="L445" s="49"/>
      <c r="M445" s="49"/>
      <c r="N445" s="39"/>
      <c r="O445" s="13"/>
      <c r="P445" s="529"/>
      <c r="Q445" s="226"/>
      <c r="R445" s="118"/>
      <c r="S445" s="118"/>
      <c r="T445" s="118"/>
      <c r="U445" s="226"/>
      <c r="V445" s="226"/>
      <c r="W445" s="226"/>
      <c r="X445" s="55"/>
      <c r="Y445" s="55"/>
      <c r="Z445" s="226"/>
      <c r="AA445" s="226"/>
      <c r="AB445" s="237"/>
      <c r="AC445" s="237"/>
      <c r="AD445" s="237"/>
      <c r="AE445" s="237"/>
      <c r="AF445" s="176"/>
      <c r="AG445" s="227"/>
      <c r="AH445" s="45"/>
      <c r="AI445" s="45"/>
      <c r="AJ445" s="51"/>
      <c r="AK445" s="14"/>
      <c r="AL445" s="14"/>
      <c r="AM445" s="14"/>
    </row>
    <row r="446" spans="1:39" ht="38.25" customHeight="1">
      <c r="A446" s="13"/>
      <c r="B446" s="13"/>
      <c r="C446" s="13"/>
      <c r="D446" s="147"/>
      <c r="E446" s="13"/>
      <c r="F446" s="38"/>
      <c r="G446" s="14"/>
      <c r="H446" s="14"/>
      <c r="I446" s="38"/>
      <c r="J446" s="13"/>
      <c r="K446" s="13"/>
      <c r="L446" s="49"/>
      <c r="M446" s="49"/>
      <c r="N446" s="39"/>
      <c r="O446" s="13"/>
      <c r="P446" s="529"/>
      <c r="Q446" s="226"/>
      <c r="R446" s="118"/>
      <c r="S446" s="118"/>
      <c r="T446" s="118"/>
      <c r="U446" s="226"/>
      <c r="V446" s="226"/>
      <c r="W446" s="226"/>
      <c r="X446" s="55"/>
      <c r="Y446" s="55"/>
      <c r="Z446" s="226"/>
      <c r="AA446" s="226"/>
      <c r="AB446" s="237"/>
      <c r="AC446" s="237"/>
      <c r="AD446" s="237"/>
      <c r="AE446" s="237"/>
      <c r="AF446" s="176"/>
      <c r="AG446" s="227"/>
      <c r="AH446" s="207"/>
      <c r="AI446" s="207"/>
      <c r="AJ446" s="51"/>
      <c r="AK446" s="14"/>
      <c r="AL446" s="14"/>
      <c r="AM446" s="14"/>
    </row>
    <row r="447" spans="1:39" ht="38.25" customHeight="1">
      <c r="A447" s="13"/>
      <c r="B447" s="13"/>
      <c r="C447" s="13"/>
      <c r="D447" s="147"/>
      <c r="E447" s="13"/>
      <c r="F447" s="38"/>
      <c r="G447" s="14"/>
      <c r="H447" s="14"/>
      <c r="I447" s="38"/>
      <c r="J447" s="13"/>
      <c r="K447" s="13"/>
      <c r="L447" s="49"/>
      <c r="M447" s="49"/>
      <c r="N447" s="39"/>
      <c r="O447" s="13"/>
      <c r="P447" s="529"/>
      <c r="Q447" s="226"/>
      <c r="R447" s="118"/>
      <c r="S447" s="118"/>
      <c r="T447" s="118"/>
      <c r="U447" s="226"/>
      <c r="V447" s="226"/>
      <c r="W447" s="226"/>
      <c r="X447" s="55"/>
      <c r="Y447" s="55"/>
      <c r="Z447" s="226"/>
      <c r="AA447" s="226"/>
      <c r="AB447" s="237"/>
      <c r="AC447" s="237"/>
      <c r="AD447" s="237"/>
      <c r="AE447" s="237"/>
      <c r="AF447" s="176"/>
      <c r="AG447" s="227"/>
      <c r="AH447" s="45"/>
      <c r="AI447" s="45"/>
      <c r="AJ447" s="51"/>
      <c r="AK447" s="14"/>
      <c r="AL447" s="14"/>
      <c r="AM447" s="14"/>
    </row>
    <row r="448" spans="1:39" ht="38.25" customHeight="1">
      <c r="A448" s="13"/>
      <c r="B448" s="13"/>
      <c r="C448" s="13"/>
      <c r="D448" s="147"/>
      <c r="E448" s="13"/>
      <c r="F448" s="38"/>
      <c r="G448" s="14"/>
      <c r="H448" s="14"/>
      <c r="I448" s="38"/>
      <c r="J448" s="13"/>
      <c r="K448" s="13"/>
      <c r="L448" s="49"/>
      <c r="M448" s="49"/>
      <c r="N448" s="39"/>
      <c r="O448" s="13"/>
      <c r="P448" s="529"/>
      <c r="Q448" s="226"/>
      <c r="R448" s="118"/>
      <c r="S448" s="118"/>
      <c r="T448" s="118"/>
      <c r="U448" s="226"/>
      <c r="V448" s="226"/>
      <c r="W448" s="226"/>
      <c r="X448" s="55"/>
      <c r="Y448" s="55"/>
      <c r="Z448" s="226"/>
      <c r="AA448" s="226"/>
      <c r="AB448" s="237"/>
      <c r="AC448" s="237"/>
      <c r="AD448" s="237"/>
      <c r="AE448" s="237"/>
      <c r="AF448" s="176"/>
      <c r="AG448" s="227"/>
      <c r="AH448" s="207"/>
      <c r="AI448" s="207"/>
      <c r="AJ448" s="51"/>
      <c r="AK448" s="14"/>
      <c r="AL448" s="14"/>
      <c r="AM448" s="14"/>
    </row>
    <row r="449" spans="1:39" ht="38.25" customHeight="1">
      <c r="A449" s="13"/>
      <c r="B449" s="13"/>
      <c r="C449" s="13"/>
      <c r="D449" s="147"/>
      <c r="E449" s="13"/>
      <c r="F449" s="38"/>
      <c r="G449" s="14"/>
      <c r="H449" s="14"/>
      <c r="I449" s="38"/>
      <c r="J449" s="13"/>
      <c r="K449" s="13"/>
      <c r="L449" s="49"/>
      <c r="M449" s="49"/>
      <c r="N449" s="39"/>
      <c r="O449" s="13"/>
      <c r="P449" s="529"/>
      <c r="Q449" s="226"/>
      <c r="R449" s="118"/>
      <c r="S449" s="118"/>
      <c r="T449" s="118"/>
      <c r="U449" s="226"/>
      <c r="V449" s="226"/>
      <c r="W449" s="226"/>
      <c r="X449" s="55"/>
      <c r="Y449" s="55"/>
      <c r="Z449" s="226"/>
      <c r="AA449" s="226"/>
      <c r="AB449" s="237"/>
      <c r="AC449" s="237"/>
      <c r="AD449" s="237"/>
      <c r="AE449" s="237"/>
      <c r="AF449" s="176"/>
      <c r="AG449" s="227"/>
      <c r="AH449" s="45"/>
      <c r="AI449" s="45"/>
      <c r="AJ449" s="51"/>
      <c r="AK449" s="14"/>
      <c r="AL449" s="14"/>
      <c r="AM449" s="14"/>
    </row>
    <row r="450" spans="1:39" ht="38.25" customHeight="1">
      <c r="A450" s="13"/>
      <c r="B450" s="13"/>
      <c r="C450" s="13"/>
      <c r="D450" s="147"/>
      <c r="E450" s="13"/>
      <c r="F450" s="38"/>
      <c r="G450" s="14"/>
      <c r="H450" s="14"/>
      <c r="I450" s="38"/>
      <c r="J450" s="13"/>
      <c r="K450" s="13"/>
      <c r="L450" s="49"/>
      <c r="M450" s="49"/>
      <c r="N450" s="39"/>
      <c r="O450" s="13"/>
      <c r="P450" s="529"/>
      <c r="Q450" s="226"/>
      <c r="R450" s="118"/>
      <c r="S450" s="118"/>
      <c r="T450" s="118"/>
      <c r="U450" s="226"/>
      <c r="V450" s="226"/>
      <c r="W450" s="226"/>
      <c r="X450" s="55"/>
      <c r="Y450" s="55"/>
      <c r="Z450" s="226"/>
      <c r="AA450" s="226"/>
      <c r="AB450" s="237"/>
      <c r="AC450" s="237"/>
      <c r="AD450" s="237"/>
      <c r="AE450" s="237"/>
      <c r="AF450" s="176"/>
      <c r="AG450" s="227"/>
      <c r="AH450" s="207"/>
      <c r="AI450" s="207"/>
      <c r="AJ450" s="51"/>
      <c r="AK450" s="14"/>
      <c r="AL450" s="14"/>
      <c r="AM450" s="14"/>
    </row>
    <row r="451" spans="1:39" ht="38.25" customHeight="1">
      <c r="A451" s="13"/>
      <c r="B451" s="13"/>
      <c r="C451" s="13"/>
      <c r="D451" s="147"/>
      <c r="E451" s="13"/>
      <c r="F451" s="38"/>
      <c r="G451" s="14"/>
      <c r="H451" s="14"/>
      <c r="I451" s="38"/>
      <c r="J451" s="13"/>
      <c r="K451" s="13"/>
      <c r="L451" s="49"/>
      <c r="M451" s="49"/>
      <c r="N451" s="39"/>
      <c r="O451" s="13"/>
      <c r="P451" s="529"/>
      <c r="Q451" s="226"/>
      <c r="R451" s="118"/>
      <c r="S451" s="118"/>
      <c r="T451" s="118"/>
      <c r="U451" s="226"/>
      <c r="V451" s="226"/>
      <c r="W451" s="226"/>
      <c r="X451" s="55"/>
      <c r="Y451" s="55"/>
      <c r="Z451" s="226"/>
      <c r="AA451" s="226"/>
      <c r="AB451" s="237"/>
      <c r="AC451" s="237"/>
      <c r="AD451" s="237"/>
      <c r="AE451" s="237"/>
      <c r="AF451" s="176"/>
      <c r="AG451" s="227"/>
      <c r="AH451" s="207"/>
      <c r="AI451" s="207"/>
      <c r="AJ451" s="51"/>
      <c r="AK451" s="14"/>
      <c r="AL451" s="14"/>
      <c r="AM451" s="14"/>
    </row>
    <row r="452" spans="1:39" ht="38.25" customHeight="1">
      <c r="A452" s="13"/>
      <c r="B452" s="13"/>
      <c r="C452" s="13"/>
      <c r="D452" s="147"/>
      <c r="E452" s="13"/>
      <c r="F452" s="38"/>
      <c r="G452" s="14"/>
      <c r="H452" s="14"/>
      <c r="I452" s="38"/>
      <c r="J452" s="13"/>
      <c r="K452" s="13"/>
      <c r="L452" s="49"/>
      <c r="M452" s="49"/>
      <c r="N452" s="39"/>
      <c r="O452" s="13"/>
      <c r="P452" s="529"/>
      <c r="Q452" s="226"/>
      <c r="R452" s="118"/>
      <c r="S452" s="118"/>
      <c r="T452" s="118"/>
      <c r="U452" s="226"/>
      <c r="V452" s="226"/>
      <c r="W452" s="226"/>
      <c r="X452" s="55"/>
      <c r="Y452" s="55"/>
      <c r="Z452" s="226"/>
      <c r="AA452" s="226"/>
      <c r="AB452" s="237"/>
      <c r="AC452" s="237"/>
      <c r="AD452" s="237"/>
      <c r="AE452" s="237"/>
      <c r="AF452" s="176"/>
      <c r="AG452" s="227"/>
      <c r="AH452" s="207"/>
      <c r="AI452" s="207"/>
      <c r="AJ452" s="51"/>
      <c r="AK452" s="14"/>
      <c r="AL452" s="14"/>
      <c r="AM452" s="14"/>
    </row>
    <row r="453" spans="1:39" ht="38.25" customHeight="1">
      <c r="A453" s="13"/>
      <c r="B453" s="13"/>
      <c r="C453" s="13"/>
      <c r="D453" s="147"/>
      <c r="E453" s="13"/>
      <c r="F453" s="38"/>
      <c r="G453" s="14"/>
      <c r="H453" s="14"/>
      <c r="I453" s="38"/>
      <c r="J453" s="13"/>
      <c r="K453" s="13"/>
      <c r="L453" s="49"/>
      <c r="M453" s="49"/>
      <c r="N453" s="39"/>
      <c r="O453" s="13"/>
      <c r="P453" s="529"/>
      <c r="Q453" s="226"/>
      <c r="R453" s="118"/>
      <c r="S453" s="118"/>
      <c r="T453" s="118"/>
      <c r="U453" s="226"/>
      <c r="V453" s="226"/>
      <c r="W453" s="226"/>
      <c r="X453" s="55"/>
      <c r="Y453" s="55"/>
      <c r="Z453" s="226"/>
      <c r="AA453" s="226"/>
      <c r="AB453" s="237"/>
      <c r="AC453" s="237"/>
      <c r="AD453" s="237"/>
      <c r="AE453" s="237"/>
      <c r="AF453" s="176"/>
      <c r="AG453" s="227"/>
      <c r="AH453" s="207"/>
      <c r="AI453" s="207"/>
      <c r="AJ453" s="51"/>
      <c r="AK453" s="14"/>
      <c r="AL453" s="14"/>
      <c r="AM453" s="14"/>
    </row>
    <row r="454" spans="1:39" ht="38.25" customHeight="1">
      <c r="A454" s="13"/>
      <c r="B454" s="13"/>
      <c r="C454" s="13"/>
      <c r="D454" s="147"/>
      <c r="E454" s="13"/>
      <c r="F454" s="38"/>
      <c r="G454" s="14"/>
      <c r="H454" s="14"/>
      <c r="I454" s="38"/>
      <c r="J454" s="13"/>
      <c r="K454" s="13"/>
      <c r="L454" s="49"/>
      <c r="M454" s="49"/>
      <c r="N454" s="39"/>
      <c r="O454" s="13"/>
      <c r="P454" s="529"/>
      <c r="Q454" s="226"/>
      <c r="R454" s="118"/>
      <c r="S454" s="118"/>
      <c r="T454" s="118"/>
      <c r="U454" s="226"/>
      <c r="V454" s="226"/>
      <c r="W454" s="226"/>
      <c r="X454" s="55"/>
      <c r="Y454" s="55"/>
      <c r="Z454" s="226"/>
      <c r="AA454" s="226"/>
      <c r="AB454" s="237"/>
      <c r="AC454" s="237"/>
      <c r="AD454" s="237"/>
      <c r="AE454" s="237"/>
      <c r="AF454" s="176"/>
      <c r="AG454" s="227"/>
      <c r="AH454" s="207"/>
      <c r="AI454" s="207"/>
      <c r="AJ454" s="51"/>
      <c r="AK454" s="14"/>
      <c r="AL454" s="14"/>
      <c r="AM454" s="14"/>
    </row>
    <row r="455" spans="1:39" ht="38.25" customHeight="1">
      <c r="A455" s="13"/>
      <c r="B455" s="13"/>
      <c r="C455" s="13"/>
      <c r="D455" s="147"/>
      <c r="E455" s="13"/>
      <c r="F455" s="38"/>
      <c r="G455" s="14"/>
      <c r="H455" s="14"/>
      <c r="I455" s="38"/>
      <c r="J455" s="13"/>
      <c r="K455" s="13"/>
      <c r="L455" s="49"/>
      <c r="M455" s="49"/>
      <c r="N455" s="39"/>
      <c r="O455" s="13"/>
      <c r="P455" s="529"/>
      <c r="Q455" s="226"/>
      <c r="R455" s="118"/>
      <c r="S455" s="118"/>
      <c r="T455" s="118"/>
      <c r="U455" s="226"/>
      <c r="V455" s="226"/>
      <c r="W455" s="226"/>
      <c r="X455" s="55"/>
      <c r="Y455" s="55"/>
      <c r="Z455" s="226"/>
      <c r="AA455" s="226"/>
      <c r="AB455" s="237"/>
      <c r="AC455" s="237"/>
      <c r="AD455" s="237"/>
      <c r="AE455" s="237"/>
      <c r="AF455" s="176"/>
      <c r="AG455" s="227"/>
      <c r="AH455" s="208"/>
      <c r="AI455" s="208"/>
      <c r="AJ455" s="51"/>
      <c r="AK455" s="14"/>
      <c r="AL455" s="14"/>
      <c r="AM455" s="14"/>
    </row>
    <row r="456" spans="1:39" ht="38.25" customHeight="1">
      <c r="A456" s="13"/>
      <c r="B456" s="13"/>
      <c r="C456" s="13"/>
      <c r="D456" s="147"/>
      <c r="E456" s="13"/>
      <c r="F456" s="38"/>
      <c r="G456" s="14"/>
      <c r="H456" s="14"/>
      <c r="I456" s="38"/>
      <c r="J456" s="42"/>
      <c r="K456" s="13"/>
      <c r="L456" s="49"/>
      <c r="M456" s="49"/>
      <c r="N456" s="39"/>
      <c r="O456" s="13"/>
      <c r="P456" s="529"/>
      <c r="Q456" s="226"/>
      <c r="R456" s="118"/>
      <c r="S456" s="118"/>
      <c r="T456" s="118"/>
      <c r="U456" s="226"/>
      <c r="V456" s="226"/>
      <c r="W456" s="226"/>
      <c r="X456" s="55"/>
      <c r="Y456" s="55"/>
      <c r="Z456" s="226"/>
      <c r="AA456" s="226"/>
      <c r="AB456" s="237"/>
      <c r="AC456" s="237"/>
      <c r="AD456" s="237"/>
      <c r="AE456" s="237"/>
      <c r="AF456" s="176"/>
      <c r="AG456" s="227"/>
      <c r="AH456" s="45"/>
      <c r="AI456" s="45"/>
      <c r="AJ456" s="51"/>
      <c r="AK456" s="14"/>
      <c r="AL456" s="14"/>
      <c r="AM456" s="14"/>
    </row>
    <row r="457" spans="1:39" ht="38.25" customHeight="1">
      <c r="A457" s="13"/>
      <c r="B457" s="13"/>
      <c r="C457" s="13"/>
      <c r="D457" s="147"/>
      <c r="E457" s="13"/>
      <c r="F457" s="38"/>
      <c r="G457" s="14"/>
      <c r="H457" s="14"/>
      <c r="I457" s="38"/>
      <c r="J457" s="42"/>
      <c r="K457" s="13"/>
      <c r="L457" s="49"/>
      <c r="M457" s="49"/>
      <c r="N457" s="39"/>
      <c r="O457" s="13"/>
      <c r="P457" s="529"/>
      <c r="Q457" s="226"/>
      <c r="R457" s="118"/>
      <c r="S457" s="118"/>
      <c r="T457" s="118"/>
      <c r="U457" s="226"/>
      <c r="V457" s="226"/>
      <c r="W457" s="226"/>
      <c r="X457" s="55"/>
      <c r="Y457" s="55"/>
      <c r="Z457" s="226"/>
      <c r="AA457" s="226"/>
      <c r="AB457" s="237"/>
      <c r="AC457" s="237"/>
      <c r="AD457" s="237"/>
      <c r="AE457" s="237"/>
      <c r="AF457" s="176"/>
      <c r="AG457" s="227"/>
      <c r="AH457" s="45"/>
      <c r="AI457" s="45"/>
      <c r="AJ457" s="51"/>
      <c r="AK457" s="14"/>
      <c r="AL457" s="14"/>
      <c r="AM457" s="14"/>
    </row>
    <row r="458" spans="1:39" ht="38.25" customHeight="1">
      <c r="A458" s="13"/>
      <c r="B458" s="13"/>
      <c r="C458" s="13"/>
      <c r="D458" s="147"/>
      <c r="E458" s="13"/>
      <c r="F458" s="38"/>
      <c r="G458" s="14"/>
      <c r="H458" s="14"/>
      <c r="I458" s="38"/>
      <c r="J458" s="42"/>
      <c r="K458" s="13"/>
      <c r="L458" s="49"/>
      <c r="M458" s="49"/>
      <c r="N458" s="39"/>
      <c r="O458" s="13"/>
      <c r="P458" s="529"/>
      <c r="Q458" s="226"/>
      <c r="R458" s="118"/>
      <c r="S458" s="118"/>
      <c r="T458" s="118"/>
      <c r="U458" s="226"/>
      <c r="V458" s="226"/>
      <c r="W458" s="226"/>
      <c r="X458" s="55"/>
      <c r="Y458" s="55"/>
      <c r="Z458" s="226"/>
      <c r="AA458" s="226"/>
      <c r="AB458" s="237"/>
      <c r="AC458" s="237"/>
      <c r="AD458" s="237"/>
      <c r="AE458" s="237"/>
      <c r="AF458" s="176"/>
      <c r="AG458" s="227"/>
      <c r="AH458" s="45"/>
      <c r="AI458" s="45"/>
      <c r="AJ458" s="51"/>
      <c r="AK458" s="14"/>
      <c r="AL458" s="14"/>
      <c r="AM458" s="14"/>
    </row>
    <row r="459" spans="1:39" ht="38.25" customHeight="1">
      <c r="A459" s="13"/>
      <c r="B459" s="13"/>
      <c r="C459" s="13"/>
      <c r="D459" s="147"/>
      <c r="E459" s="13"/>
      <c r="F459" s="38"/>
      <c r="G459" s="14"/>
      <c r="H459" s="14"/>
      <c r="I459" s="38"/>
      <c r="J459" s="13"/>
      <c r="K459" s="13"/>
      <c r="L459" s="49"/>
      <c r="M459" s="49"/>
      <c r="N459" s="39"/>
      <c r="O459" s="13"/>
      <c r="P459" s="529"/>
      <c r="Q459" s="226"/>
      <c r="R459" s="118"/>
      <c r="S459" s="118"/>
      <c r="T459" s="118"/>
      <c r="U459" s="226"/>
      <c r="V459" s="226"/>
      <c r="W459" s="226"/>
      <c r="X459" s="55"/>
      <c r="Y459" s="55"/>
      <c r="Z459" s="226"/>
      <c r="AA459" s="226"/>
      <c r="AB459" s="237"/>
      <c r="AC459" s="237"/>
      <c r="AD459" s="237"/>
      <c r="AE459" s="237"/>
      <c r="AF459" s="176"/>
      <c r="AG459" s="227"/>
      <c r="AH459" s="45"/>
      <c r="AI459" s="45"/>
      <c r="AJ459" s="51"/>
      <c r="AK459" s="14"/>
      <c r="AL459" s="14"/>
      <c r="AM459" s="14"/>
    </row>
    <row r="460" spans="1:39" ht="38.25" customHeight="1">
      <c r="A460" s="13"/>
      <c r="B460" s="13"/>
      <c r="C460" s="13"/>
      <c r="D460" s="147"/>
      <c r="E460" s="13"/>
      <c r="F460" s="38"/>
      <c r="G460" s="14"/>
      <c r="H460" s="14"/>
      <c r="I460" s="38"/>
      <c r="J460" s="13"/>
      <c r="K460" s="13"/>
      <c r="L460" s="49"/>
      <c r="M460" s="49"/>
      <c r="N460" s="39"/>
      <c r="O460" s="13"/>
      <c r="P460" s="529"/>
      <c r="Q460" s="226"/>
      <c r="R460" s="118"/>
      <c r="S460" s="118"/>
      <c r="T460" s="118"/>
      <c r="U460" s="226"/>
      <c r="V460" s="226"/>
      <c r="W460" s="226"/>
      <c r="X460" s="55"/>
      <c r="Y460" s="55"/>
      <c r="Z460" s="226"/>
      <c r="AA460" s="226"/>
      <c r="AB460" s="237"/>
      <c r="AC460" s="237"/>
      <c r="AD460" s="237"/>
      <c r="AE460" s="237"/>
      <c r="AF460" s="176"/>
      <c r="AG460" s="227"/>
      <c r="AH460" s="45"/>
      <c r="AI460" s="45"/>
      <c r="AJ460" s="51"/>
      <c r="AK460" s="14"/>
      <c r="AL460" s="14"/>
      <c r="AM460" s="14"/>
    </row>
    <row r="461" spans="1:39" ht="38.25" customHeight="1">
      <c r="A461" s="13"/>
      <c r="B461" s="13"/>
      <c r="C461" s="13"/>
      <c r="D461" s="147"/>
      <c r="E461" s="13"/>
      <c r="F461" s="38"/>
      <c r="G461" s="14"/>
      <c r="H461" s="14"/>
      <c r="I461" s="38"/>
      <c r="J461" s="13"/>
      <c r="K461" s="13"/>
      <c r="L461" s="49"/>
      <c r="M461" s="49"/>
      <c r="N461" s="39"/>
      <c r="O461" s="13"/>
      <c r="P461" s="529"/>
      <c r="Q461" s="226"/>
      <c r="R461" s="118"/>
      <c r="S461" s="118"/>
      <c r="T461" s="118"/>
      <c r="U461" s="226"/>
      <c r="V461" s="226"/>
      <c r="W461" s="226"/>
      <c r="X461" s="55"/>
      <c r="Y461" s="55"/>
      <c r="Z461" s="226"/>
      <c r="AA461" s="226"/>
      <c r="AB461" s="237"/>
      <c r="AC461" s="237"/>
      <c r="AD461" s="237"/>
      <c r="AE461" s="237"/>
      <c r="AF461" s="176"/>
      <c r="AG461" s="227"/>
      <c r="AH461" s="45"/>
      <c r="AI461" s="45"/>
      <c r="AJ461" s="51"/>
      <c r="AK461" s="14"/>
      <c r="AL461" s="14"/>
      <c r="AM461" s="14"/>
    </row>
    <row r="462" spans="1:39" ht="38.25" customHeight="1">
      <c r="A462" s="13"/>
      <c r="B462" s="13"/>
      <c r="C462" s="13"/>
      <c r="D462" s="147"/>
      <c r="E462" s="13"/>
      <c r="F462" s="38"/>
      <c r="G462" s="14"/>
      <c r="H462" s="14"/>
      <c r="I462" s="38"/>
      <c r="J462" s="13"/>
      <c r="K462" s="13"/>
      <c r="L462" s="49"/>
      <c r="M462" s="49"/>
      <c r="N462" s="39"/>
      <c r="O462" s="13"/>
      <c r="P462" s="529"/>
      <c r="Q462" s="226"/>
      <c r="R462" s="118"/>
      <c r="S462" s="118"/>
      <c r="T462" s="118"/>
      <c r="U462" s="226"/>
      <c r="V462" s="226"/>
      <c r="W462" s="226"/>
      <c r="X462" s="55"/>
      <c r="Y462" s="55"/>
      <c r="Z462" s="226"/>
      <c r="AA462" s="226"/>
      <c r="AB462" s="237"/>
      <c r="AC462" s="237"/>
      <c r="AD462" s="237"/>
      <c r="AE462" s="237"/>
      <c r="AF462" s="176"/>
      <c r="AG462" s="227"/>
      <c r="AH462" s="45"/>
      <c r="AI462" s="45"/>
      <c r="AJ462" s="51"/>
      <c r="AK462" s="14"/>
      <c r="AL462" s="14"/>
      <c r="AM462" s="14"/>
    </row>
    <row r="463" spans="1:39" ht="38.25" customHeight="1">
      <c r="A463" s="13"/>
      <c r="B463" s="13"/>
      <c r="C463" s="13"/>
      <c r="D463" s="147"/>
      <c r="E463" s="13"/>
      <c r="F463" s="38"/>
      <c r="G463" s="14"/>
      <c r="H463" s="14"/>
      <c r="I463" s="38"/>
      <c r="J463" s="13"/>
      <c r="K463" s="13"/>
      <c r="L463" s="49"/>
      <c r="M463" s="49"/>
      <c r="N463" s="39"/>
      <c r="O463" s="13"/>
      <c r="P463" s="529"/>
      <c r="Q463" s="226"/>
      <c r="R463" s="118"/>
      <c r="S463" s="118"/>
      <c r="T463" s="118"/>
      <c r="U463" s="226"/>
      <c r="V463" s="226"/>
      <c r="W463" s="226"/>
      <c r="X463" s="55"/>
      <c r="Y463" s="55"/>
      <c r="Z463" s="226"/>
      <c r="AA463" s="226"/>
      <c r="AB463" s="237"/>
      <c r="AC463" s="237"/>
      <c r="AD463" s="237"/>
      <c r="AE463" s="237"/>
      <c r="AF463" s="176"/>
      <c r="AG463" s="227"/>
      <c r="AH463" s="45"/>
      <c r="AI463" s="45"/>
      <c r="AJ463" s="51"/>
      <c r="AK463" s="14"/>
      <c r="AL463" s="14"/>
      <c r="AM463" s="14"/>
    </row>
    <row r="464" spans="1:39" ht="38.25" customHeight="1">
      <c r="A464" s="13"/>
      <c r="B464" s="13"/>
      <c r="C464" s="13"/>
      <c r="D464" s="147"/>
      <c r="E464" s="13"/>
      <c r="F464" s="38"/>
      <c r="G464" s="14"/>
      <c r="H464" s="14"/>
      <c r="I464" s="38"/>
      <c r="J464" s="13"/>
      <c r="K464" s="13"/>
      <c r="L464" s="49"/>
      <c r="M464" s="49"/>
      <c r="N464" s="39"/>
      <c r="O464" s="13"/>
      <c r="P464" s="529"/>
      <c r="Q464" s="226"/>
      <c r="R464" s="118"/>
      <c r="S464" s="118"/>
      <c r="T464" s="118"/>
      <c r="U464" s="226"/>
      <c r="V464" s="226"/>
      <c r="W464" s="226"/>
      <c r="X464" s="55"/>
      <c r="Y464" s="55"/>
      <c r="Z464" s="226"/>
      <c r="AA464" s="226"/>
      <c r="AB464" s="237"/>
      <c r="AC464" s="237"/>
      <c r="AD464" s="237"/>
      <c r="AE464" s="237"/>
      <c r="AF464" s="176"/>
      <c r="AG464" s="227"/>
      <c r="AH464" s="45"/>
      <c r="AI464" s="45"/>
      <c r="AJ464" s="51"/>
      <c r="AK464" s="14"/>
      <c r="AL464" s="14"/>
      <c r="AM464" s="14"/>
    </row>
    <row r="465" spans="1:39" ht="38.25" customHeight="1">
      <c r="A465" s="13"/>
      <c r="B465" s="13"/>
      <c r="C465" s="13"/>
      <c r="D465" s="147"/>
      <c r="E465" s="13"/>
      <c r="F465" s="38"/>
      <c r="G465" s="14"/>
      <c r="H465" s="14"/>
      <c r="I465" s="38"/>
      <c r="J465" s="13"/>
      <c r="K465" s="13"/>
      <c r="L465" s="49"/>
      <c r="M465" s="49"/>
      <c r="N465" s="39"/>
      <c r="O465" s="13"/>
      <c r="P465" s="529"/>
      <c r="Q465" s="226"/>
      <c r="R465" s="118"/>
      <c r="S465" s="118"/>
      <c r="T465" s="118"/>
      <c r="U465" s="226"/>
      <c r="V465" s="226"/>
      <c r="W465" s="226"/>
      <c r="X465" s="55"/>
      <c r="Y465" s="55"/>
      <c r="Z465" s="226"/>
      <c r="AA465" s="226"/>
      <c r="AB465" s="237"/>
      <c r="AC465" s="237"/>
      <c r="AD465" s="237"/>
      <c r="AE465" s="237"/>
      <c r="AF465" s="176"/>
      <c r="AG465" s="227"/>
      <c r="AH465" s="45"/>
      <c r="AI465" s="45"/>
      <c r="AJ465" s="51"/>
      <c r="AK465" s="14"/>
      <c r="AL465" s="14"/>
      <c r="AM465" s="14"/>
    </row>
    <row r="466" spans="1:39" ht="38.25" customHeight="1">
      <c r="A466" s="13"/>
      <c r="B466" s="13"/>
      <c r="C466" s="13"/>
      <c r="D466" s="147"/>
      <c r="E466" s="13"/>
      <c r="F466" s="38"/>
      <c r="G466" s="14"/>
      <c r="H466" s="14"/>
      <c r="I466" s="38"/>
      <c r="J466" s="13"/>
      <c r="K466" s="13"/>
      <c r="L466" s="49"/>
      <c r="M466" s="49"/>
      <c r="N466" s="39"/>
      <c r="O466" s="13"/>
      <c r="P466" s="529"/>
      <c r="Q466" s="226"/>
      <c r="R466" s="118"/>
      <c r="S466" s="118"/>
      <c r="T466" s="118"/>
      <c r="U466" s="226"/>
      <c r="V466" s="226"/>
      <c r="W466" s="226"/>
      <c r="X466" s="55"/>
      <c r="Y466" s="55"/>
      <c r="Z466" s="226"/>
      <c r="AA466" s="226"/>
      <c r="AB466" s="237"/>
      <c r="AC466" s="237"/>
      <c r="AD466" s="237"/>
      <c r="AE466" s="237"/>
      <c r="AF466" s="176"/>
      <c r="AG466" s="227"/>
      <c r="AH466" s="45"/>
      <c r="AI466" s="45"/>
      <c r="AJ466" s="51"/>
      <c r="AK466" s="14"/>
      <c r="AL466" s="14"/>
      <c r="AM466" s="14"/>
    </row>
    <row r="467" spans="1:39" ht="38.25" customHeight="1">
      <c r="A467" s="13"/>
      <c r="B467" s="13"/>
      <c r="C467" s="13"/>
      <c r="D467" s="147"/>
      <c r="E467" s="13"/>
      <c r="F467" s="38"/>
      <c r="G467" s="14"/>
      <c r="H467" s="14"/>
      <c r="I467" s="38"/>
      <c r="J467" s="13"/>
      <c r="K467" s="13"/>
      <c r="L467" s="49"/>
      <c r="M467" s="49"/>
      <c r="N467" s="39"/>
      <c r="O467" s="13"/>
      <c r="P467" s="529"/>
      <c r="Q467" s="226"/>
      <c r="R467" s="118"/>
      <c r="S467" s="118"/>
      <c r="T467" s="118"/>
      <c r="U467" s="226"/>
      <c r="V467" s="226"/>
      <c r="W467" s="226"/>
      <c r="X467" s="55"/>
      <c r="Y467" s="55"/>
      <c r="Z467" s="226"/>
      <c r="AA467" s="226"/>
      <c r="AB467" s="237"/>
      <c r="AC467" s="237"/>
      <c r="AD467" s="237"/>
      <c r="AE467" s="237"/>
      <c r="AF467" s="176"/>
      <c r="AG467" s="227"/>
      <c r="AH467" s="45"/>
      <c r="AI467" s="45"/>
      <c r="AJ467" s="51"/>
      <c r="AK467" s="14"/>
      <c r="AL467" s="14"/>
      <c r="AM467" s="14"/>
    </row>
    <row r="468" spans="1:39" ht="38.25" customHeight="1">
      <c r="A468" s="13"/>
      <c r="B468" s="13"/>
      <c r="C468" s="13"/>
      <c r="D468" s="147"/>
      <c r="E468" s="13"/>
      <c r="F468" s="38"/>
      <c r="G468" s="14"/>
      <c r="H468" s="14"/>
      <c r="I468" s="38"/>
      <c r="J468" s="13"/>
      <c r="K468" s="13"/>
      <c r="L468" s="49"/>
      <c r="M468" s="49"/>
      <c r="N468" s="39"/>
      <c r="O468" s="13"/>
      <c r="P468" s="529"/>
      <c r="Q468" s="226"/>
      <c r="R468" s="118"/>
      <c r="S468" s="118"/>
      <c r="T468" s="118"/>
      <c r="U468" s="226"/>
      <c r="V468" s="226"/>
      <c r="W468" s="226"/>
      <c r="X468" s="55"/>
      <c r="Y468" s="55"/>
      <c r="Z468" s="226"/>
      <c r="AA468" s="226"/>
      <c r="AB468" s="237"/>
      <c r="AC468" s="237"/>
      <c r="AD468" s="237"/>
      <c r="AE468" s="237"/>
      <c r="AF468" s="176"/>
      <c r="AG468" s="227"/>
      <c r="AH468" s="45"/>
      <c r="AI468" s="45"/>
      <c r="AJ468" s="51"/>
      <c r="AK468" s="14"/>
      <c r="AL468" s="14"/>
      <c r="AM468" s="14"/>
    </row>
    <row r="469" spans="1:39" ht="38.25" customHeight="1">
      <c r="A469" s="13"/>
      <c r="B469" s="13"/>
      <c r="C469" s="13"/>
      <c r="D469" s="147"/>
      <c r="E469" s="13"/>
      <c r="F469" s="38"/>
      <c r="G469" s="14"/>
      <c r="H469" s="14"/>
      <c r="I469" s="38"/>
      <c r="J469" s="13"/>
      <c r="K469" s="13"/>
      <c r="L469" s="49"/>
      <c r="M469" s="49"/>
      <c r="N469" s="39"/>
      <c r="O469" s="13"/>
      <c r="P469" s="529"/>
      <c r="Q469" s="226"/>
      <c r="R469" s="118"/>
      <c r="S469" s="118"/>
      <c r="T469" s="118"/>
      <c r="U469" s="226"/>
      <c r="V469" s="226"/>
      <c r="W469" s="226"/>
      <c r="X469" s="55"/>
      <c r="Y469" s="55"/>
      <c r="Z469" s="226"/>
      <c r="AA469" s="226"/>
      <c r="AB469" s="237"/>
      <c r="AC469" s="237"/>
      <c r="AD469" s="237"/>
      <c r="AE469" s="237"/>
      <c r="AF469" s="176"/>
      <c r="AG469" s="227"/>
      <c r="AH469" s="45"/>
      <c r="AI469" s="45"/>
      <c r="AJ469" s="51"/>
      <c r="AK469" s="14"/>
      <c r="AL469" s="14"/>
      <c r="AM469" s="14"/>
    </row>
    <row r="470" spans="1:39" ht="38.25" customHeight="1">
      <c r="A470" s="13"/>
      <c r="B470" s="13"/>
      <c r="C470" s="13"/>
      <c r="D470" s="147"/>
      <c r="E470" s="13"/>
      <c r="F470" s="38"/>
      <c r="G470" s="14"/>
      <c r="H470" s="14"/>
      <c r="I470" s="38"/>
      <c r="J470" s="13"/>
      <c r="K470" s="13"/>
      <c r="L470" s="49"/>
      <c r="M470" s="49"/>
      <c r="N470" s="39"/>
      <c r="O470" s="13"/>
      <c r="P470" s="529"/>
      <c r="Q470" s="226"/>
      <c r="R470" s="118"/>
      <c r="S470" s="118"/>
      <c r="T470" s="118"/>
      <c r="U470" s="226"/>
      <c r="V470" s="226"/>
      <c r="W470" s="226"/>
      <c r="X470" s="55"/>
      <c r="Y470" s="55"/>
      <c r="Z470" s="226"/>
      <c r="AA470" s="226"/>
      <c r="AB470" s="237"/>
      <c r="AC470" s="237"/>
      <c r="AD470" s="237"/>
      <c r="AE470" s="237"/>
      <c r="AF470" s="176"/>
      <c r="AG470" s="227"/>
      <c r="AH470" s="45"/>
      <c r="AI470" s="45"/>
      <c r="AJ470" s="51"/>
      <c r="AK470" s="14"/>
      <c r="AL470" s="14"/>
      <c r="AM470" s="14"/>
    </row>
    <row r="471" spans="1:39" ht="38.25" customHeight="1">
      <c r="A471" s="13"/>
      <c r="B471" s="13"/>
      <c r="C471" s="13"/>
      <c r="D471" s="147"/>
      <c r="E471" s="13"/>
      <c r="F471" s="38"/>
      <c r="G471" s="14"/>
      <c r="H471" s="14"/>
      <c r="I471" s="38"/>
      <c r="J471" s="13"/>
      <c r="K471" s="13"/>
      <c r="L471" s="49"/>
      <c r="M471" s="49"/>
      <c r="N471" s="39"/>
      <c r="O471" s="13"/>
      <c r="P471" s="529"/>
      <c r="Q471" s="226"/>
      <c r="R471" s="118"/>
      <c r="S471" s="118"/>
      <c r="T471" s="118"/>
      <c r="U471" s="226"/>
      <c r="V471" s="226"/>
      <c r="W471" s="226"/>
      <c r="X471" s="55"/>
      <c r="Y471" s="55"/>
      <c r="Z471" s="226"/>
      <c r="AA471" s="226"/>
      <c r="AB471" s="237"/>
      <c r="AC471" s="237"/>
      <c r="AD471" s="237"/>
      <c r="AE471" s="237"/>
      <c r="AF471" s="176"/>
      <c r="AG471" s="227"/>
      <c r="AH471" s="45"/>
      <c r="AI471" s="45"/>
      <c r="AJ471" s="51"/>
      <c r="AK471" s="14"/>
      <c r="AL471" s="14"/>
      <c r="AM471" s="14"/>
    </row>
    <row r="472" spans="1:39" ht="38.25" customHeight="1">
      <c r="A472" s="13"/>
      <c r="B472" s="13"/>
      <c r="C472" s="13"/>
      <c r="D472" s="147"/>
      <c r="E472" s="13"/>
      <c r="F472" s="38"/>
      <c r="G472" s="14"/>
      <c r="H472" s="14"/>
      <c r="I472" s="38"/>
      <c r="J472" s="13"/>
      <c r="K472" s="13"/>
      <c r="L472" s="49"/>
      <c r="M472" s="49"/>
      <c r="N472" s="39"/>
      <c r="O472" s="13"/>
      <c r="P472" s="529"/>
      <c r="Q472" s="226"/>
      <c r="R472" s="118"/>
      <c r="S472" s="118"/>
      <c r="T472" s="118"/>
      <c r="U472" s="226"/>
      <c r="V472" s="226"/>
      <c r="W472" s="226"/>
      <c r="X472" s="55"/>
      <c r="Y472" s="55"/>
      <c r="Z472" s="226"/>
      <c r="AA472" s="226"/>
      <c r="AB472" s="237"/>
      <c r="AC472" s="237"/>
      <c r="AD472" s="237"/>
      <c r="AE472" s="237"/>
      <c r="AF472" s="176"/>
      <c r="AG472" s="227"/>
      <c r="AH472" s="45"/>
      <c r="AI472" s="45"/>
      <c r="AJ472" s="51"/>
      <c r="AK472" s="14"/>
      <c r="AL472" s="14"/>
      <c r="AM472" s="14"/>
    </row>
    <row r="473" spans="1:39" ht="38.25" customHeight="1">
      <c r="A473" s="13"/>
      <c r="B473" s="13"/>
      <c r="C473" s="13"/>
      <c r="D473" s="147"/>
      <c r="E473" s="13"/>
      <c r="F473" s="38"/>
      <c r="G473" s="14"/>
      <c r="H473" s="14"/>
      <c r="I473" s="38"/>
      <c r="J473" s="13"/>
      <c r="K473" s="13"/>
      <c r="L473" s="49"/>
      <c r="M473" s="49"/>
      <c r="N473" s="39"/>
      <c r="O473" s="13"/>
      <c r="P473" s="529"/>
      <c r="Q473" s="226"/>
      <c r="R473" s="118"/>
      <c r="S473" s="118"/>
      <c r="T473" s="118"/>
      <c r="U473" s="226"/>
      <c r="V473" s="226"/>
      <c r="W473" s="226"/>
      <c r="X473" s="55"/>
      <c r="Y473" s="55"/>
      <c r="Z473" s="226"/>
      <c r="AA473" s="226"/>
      <c r="AB473" s="237"/>
      <c r="AC473" s="237"/>
      <c r="AD473" s="237"/>
      <c r="AE473" s="237"/>
      <c r="AF473" s="176"/>
      <c r="AG473" s="227"/>
      <c r="AH473" s="45"/>
      <c r="AI473" s="45"/>
      <c r="AJ473" s="51"/>
      <c r="AK473" s="14"/>
      <c r="AL473" s="14"/>
      <c r="AM473" s="14"/>
    </row>
    <row r="474" spans="1:39" ht="38.25" customHeight="1">
      <c r="A474" s="13"/>
      <c r="B474" s="13"/>
      <c r="C474" s="13"/>
      <c r="D474" s="147"/>
      <c r="E474" s="13"/>
      <c r="F474" s="38"/>
      <c r="G474" s="14"/>
      <c r="H474" s="14"/>
      <c r="I474" s="38"/>
      <c r="J474" s="13"/>
      <c r="K474" s="13"/>
      <c r="L474" s="49"/>
      <c r="M474" s="49"/>
      <c r="N474" s="39"/>
      <c r="O474" s="13"/>
      <c r="P474" s="529"/>
      <c r="Q474" s="226"/>
      <c r="R474" s="118"/>
      <c r="S474" s="118"/>
      <c r="T474" s="118"/>
      <c r="U474" s="226"/>
      <c r="V474" s="226"/>
      <c r="W474" s="226"/>
      <c r="X474" s="55"/>
      <c r="Y474" s="55"/>
      <c r="Z474" s="226"/>
      <c r="AA474" s="226"/>
      <c r="AB474" s="237"/>
      <c r="AC474" s="237"/>
      <c r="AD474" s="237"/>
      <c r="AE474" s="237"/>
      <c r="AF474" s="176"/>
      <c r="AG474" s="227"/>
      <c r="AH474" s="45"/>
      <c r="AI474" s="45"/>
      <c r="AJ474" s="51"/>
      <c r="AK474" s="14"/>
      <c r="AL474" s="14"/>
      <c r="AM474" s="14"/>
    </row>
    <row r="475" spans="1:39" ht="38.25" customHeight="1">
      <c r="A475" s="13"/>
      <c r="B475" s="13"/>
      <c r="C475" s="13"/>
      <c r="D475" s="147"/>
      <c r="E475" s="13"/>
      <c r="F475" s="38"/>
      <c r="G475" s="14"/>
      <c r="H475" s="14"/>
      <c r="I475" s="38"/>
      <c r="J475" s="13"/>
      <c r="K475" s="13"/>
      <c r="L475" s="49"/>
      <c r="M475" s="49"/>
      <c r="N475" s="39"/>
      <c r="O475" s="13"/>
      <c r="P475" s="529"/>
      <c r="Q475" s="226"/>
      <c r="R475" s="118"/>
      <c r="S475" s="118"/>
      <c r="T475" s="118"/>
      <c r="U475" s="226"/>
      <c r="V475" s="226"/>
      <c r="W475" s="226"/>
      <c r="X475" s="55"/>
      <c r="Y475" s="55"/>
      <c r="Z475" s="226"/>
      <c r="AA475" s="226"/>
      <c r="AB475" s="237"/>
      <c r="AC475" s="237"/>
      <c r="AD475" s="237"/>
      <c r="AE475" s="237"/>
      <c r="AF475" s="176"/>
      <c r="AG475" s="227"/>
      <c r="AH475" s="45"/>
      <c r="AI475" s="45"/>
      <c r="AJ475" s="51"/>
      <c r="AK475" s="14"/>
      <c r="AL475" s="14"/>
      <c r="AM475" s="14"/>
    </row>
    <row r="476" spans="1:39" ht="38.25" customHeight="1">
      <c r="A476" s="13"/>
      <c r="B476" s="13"/>
      <c r="C476" s="13"/>
      <c r="D476" s="147"/>
      <c r="E476" s="13"/>
      <c r="F476" s="38"/>
      <c r="G476" s="14"/>
      <c r="H476" s="14"/>
      <c r="I476" s="38"/>
      <c r="J476" s="13"/>
      <c r="K476" s="13"/>
      <c r="L476" s="49"/>
      <c r="M476" s="49"/>
      <c r="N476" s="39"/>
      <c r="O476" s="13"/>
      <c r="P476" s="529"/>
      <c r="Q476" s="226"/>
      <c r="R476" s="118"/>
      <c r="S476" s="118"/>
      <c r="T476" s="118"/>
      <c r="U476" s="226"/>
      <c r="V476" s="226"/>
      <c r="W476" s="226"/>
      <c r="X476" s="55"/>
      <c r="Y476" s="55"/>
      <c r="Z476" s="226"/>
      <c r="AA476" s="226"/>
      <c r="AB476" s="237"/>
      <c r="AC476" s="237"/>
      <c r="AD476" s="237"/>
      <c r="AE476" s="237"/>
      <c r="AF476" s="176"/>
      <c r="AG476" s="227"/>
      <c r="AH476" s="45"/>
      <c r="AI476" s="45"/>
      <c r="AJ476" s="51"/>
      <c r="AK476" s="14"/>
      <c r="AL476" s="14"/>
      <c r="AM476" s="14"/>
    </row>
    <row r="477" spans="1:39" ht="38.25" customHeight="1">
      <c r="A477" s="13"/>
      <c r="B477" s="13"/>
      <c r="C477" s="13"/>
      <c r="D477" s="147"/>
      <c r="E477" s="13"/>
      <c r="F477" s="38"/>
      <c r="G477" s="14"/>
      <c r="H477" s="14"/>
      <c r="I477" s="38"/>
      <c r="J477" s="13"/>
      <c r="K477" s="13"/>
      <c r="L477" s="49"/>
      <c r="M477" s="49"/>
      <c r="N477" s="39"/>
      <c r="O477" s="13"/>
      <c r="P477" s="529"/>
      <c r="Q477" s="226"/>
      <c r="R477" s="118"/>
      <c r="S477" s="118"/>
      <c r="T477" s="118"/>
      <c r="U477" s="226"/>
      <c r="V477" s="226"/>
      <c r="W477" s="226"/>
      <c r="X477" s="55"/>
      <c r="Y477" s="55"/>
      <c r="Z477" s="226"/>
      <c r="AA477" s="226"/>
      <c r="AB477" s="237"/>
      <c r="AC477" s="237"/>
      <c r="AD477" s="237"/>
      <c r="AE477" s="237"/>
      <c r="AF477" s="176"/>
      <c r="AG477" s="227"/>
      <c r="AH477" s="45"/>
      <c r="AI477" s="45"/>
      <c r="AJ477" s="51"/>
      <c r="AK477" s="14"/>
      <c r="AL477" s="14"/>
      <c r="AM477" s="14"/>
    </row>
    <row r="478" spans="1:39" ht="38.25" customHeight="1">
      <c r="A478" s="13"/>
      <c r="B478" s="13"/>
      <c r="C478" s="13"/>
      <c r="D478" s="147"/>
      <c r="E478" s="13"/>
      <c r="F478" s="38"/>
      <c r="G478" s="14"/>
      <c r="H478" s="14"/>
      <c r="I478" s="38"/>
      <c r="J478" s="13"/>
      <c r="K478" s="13"/>
      <c r="L478" s="49"/>
      <c r="M478" s="49"/>
      <c r="N478" s="39"/>
      <c r="O478" s="13"/>
      <c r="P478" s="529"/>
      <c r="Q478" s="226"/>
      <c r="R478" s="118"/>
      <c r="S478" s="118"/>
      <c r="T478" s="118"/>
      <c r="U478" s="226"/>
      <c r="V478" s="226"/>
      <c r="W478" s="226"/>
      <c r="X478" s="55"/>
      <c r="Y478" s="55"/>
      <c r="Z478" s="226"/>
      <c r="AA478" s="226"/>
      <c r="AB478" s="237"/>
      <c r="AC478" s="237"/>
      <c r="AD478" s="237"/>
      <c r="AE478" s="237"/>
      <c r="AF478" s="176"/>
      <c r="AG478" s="227"/>
      <c r="AH478" s="45"/>
      <c r="AI478" s="45"/>
      <c r="AJ478" s="51"/>
      <c r="AK478" s="14"/>
      <c r="AL478" s="14"/>
      <c r="AM478" s="14"/>
    </row>
    <row r="479" spans="1:39" ht="38.25" customHeight="1">
      <c r="A479" s="13"/>
      <c r="B479" s="13"/>
      <c r="C479" s="13"/>
      <c r="D479" s="147"/>
      <c r="E479" s="13"/>
      <c r="F479" s="38"/>
      <c r="G479" s="14"/>
      <c r="H479" s="14"/>
      <c r="I479" s="38"/>
      <c r="J479" s="13"/>
      <c r="K479" s="13"/>
      <c r="L479" s="49"/>
      <c r="M479" s="49"/>
      <c r="N479" s="39"/>
      <c r="O479" s="13"/>
      <c r="P479" s="529"/>
      <c r="Q479" s="226"/>
      <c r="R479" s="118"/>
      <c r="S479" s="118"/>
      <c r="T479" s="118"/>
      <c r="U479" s="226"/>
      <c r="V479" s="226"/>
      <c r="W479" s="226"/>
      <c r="X479" s="55"/>
      <c r="Y479" s="55"/>
      <c r="Z479" s="226"/>
      <c r="AA479" s="226"/>
      <c r="AB479" s="237"/>
      <c r="AC479" s="237"/>
      <c r="AD479" s="237"/>
      <c r="AE479" s="237"/>
      <c r="AF479" s="176"/>
      <c r="AG479" s="227"/>
      <c r="AH479" s="45"/>
      <c r="AI479" s="45"/>
      <c r="AJ479" s="51"/>
      <c r="AK479" s="14"/>
      <c r="AL479" s="14"/>
      <c r="AM479" s="14"/>
    </row>
    <row r="480" spans="1:39" ht="38.25" customHeight="1">
      <c r="A480" s="13"/>
      <c r="B480" s="13"/>
      <c r="C480" s="13"/>
      <c r="D480" s="147"/>
      <c r="E480" s="13"/>
      <c r="F480" s="38"/>
      <c r="G480" s="14"/>
      <c r="H480" s="14"/>
      <c r="I480" s="38"/>
      <c r="J480" s="13"/>
      <c r="K480" s="13"/>
      <c r="L480" s="49"/>
      <c r="M480" s="49"/>
      <c r="N480" s="39"/>
      <c r="O480" s="13"/>
      <c r="P480" s="529"/>
      <c r="Q480" s="226"/>
      <c r="R480" s="118"/>
      <c r="S480" s="118"/>
      <c r="T480" s="118"/>
      <c r="U480" s="226"/>
      <c r="V480" s="226"/>
      <c r="W480" s="226"/>
      <c r="X480" s="55"/>
      <c r="Y480" s="55"/>
      <c r="Z480" s="226"/>
      <c r="AA480" s="226"/>
      <c r="AB480" s="237"/>
      <c r="AC480" s="237"/>
      <c r="AD480" s="237"/>
      <c r="AE480" s="237"/>
      <c r="AF480" s="176"/>
      <c r="AG480" s="227"/>
      <c r="AH480" s="45"/>
      <c r="AI480" s="45"/>
      <c r="AJ480" s="51"/>
      <c r="AK480" s="14"/>
      <c r="AL480" s="14"/>
      <c r="AM480" s="14"/>
    </row>
    <row r="481" spans="1:39" ht="38.25" customHeight="1">
      <c r="A481" s="13"/>
      <c r="B481" s="13"/>
      <c r="C481" s="13"/>
      <c r="D481" s="147"/>
      <c r="E481" s="13"/>
      <c r="F481" s="38"/>
      <c r="G481" s="14"/>
      <c r="H481" s="14"/>
      <c r="I481" s="38"/>
      <c r="J481" s="13"/>
      <c r="K481" s="13"/>
      <c r="L481" s="49"/>
      <c r="M481" s="49"/>
      <c r="N481" s="39"/>
      <c r="O481" s="13"/>
      <c r="P481" s="529"/>
      <c r="Q481" s="226"/>
      <c r="R481" s="118"/>
      <c r="S481" s="118"/>
      <c r="T481" s="118"/>
      <c r="U481" s="226"/>
      <c r="V481" s="226"/>
      <c r="W481" s="226"/>
      <c r="X481" s="55"/>
      <c r="Y481" s="55"/>
      <c r="Z481" s="226"/>
      <c r="AA481" s="226"/>
      <c r="AB481" s="237"/>
      <c r="AC481" s="237"/>
      <c r="AD481" s="237"/>
      <c r="AE481" s="237"/>
      <c r="AF481" s="176"/>
      <c r="AG481" s="227"/>
      <c r="AH481" s="45"/>
      <c r="AI481" s="45"/>
      <c r="AJ481" s="51"/>
      <c r="AK481" s="14"/>
      <c r="AL481" s="14"/>
      <c r="AM481" s="14"/>
    </row>
    <row r="482" spans="1:39" ht="38.25" customHeight="1">
      <c r="A482" s="13"/>
      <c r="B482" s="13"/>
      <c r="C482" s="13"/>
      <c r="D482" s="147"/>
      <c r="E482" s="13"/>
      <c r="F482" s="38"/>
      <c r="G482" s="14"/>
      <c r="H482" s="14"/>
      <c r="I482" s="38"/>
      <c r="J482" s="13"/>
      <c r="K482" s="13"/>
      <c r="L482" s="49"/>
      <c r="M482" s="49"/>
      <c r="N482" s="39"/>
      <c r="O482" s="13"/>
      <c r="P482" s="529"/>
      <c r="Q482" s="226"/>
      <c r="R482" s="118"/>
      <c r="S482" s="118"/>
      <c r="T482" s="118"/>
      <c r="U482" s="226"/>
      <c r="V482" s="226"/>
      <c r="W482" s="226"/>
      <c r="X482" s="55"/>
      <c r="Y482" s="55"/>
      <c r="Z482" s="226"/>
      <c r="AA482" s="226"/>
      <c r="AB482" s="237"/>
      <c r="AC482" s="237"/>
      <c r="AD482" s="237"/>
      <c r="AE482" s="237"/>
      <c r="AF482" s="176"/>
      <c r="AG482" s="227"/>
      <c r="AH482" s="45"/>
      <c r="AI482" s="45"/>
      <c r="AJ482" s="51"/>
      <c r="AK482" s="14"/>
      <c r="AL482" s="14"/>
      <c r="AM482" s="14"/>
    </row>
    <row r="483" spans="1:39" ht="38.25" customHeight="1">
      <c r="A483" s="13"/>
      <c r="B483" s="13"/>
      <c r="C483" s="13"/>
      <c r="D483" s="147"/>
      <c r="E483" s="13"/>
      <c r="F483" s="38"/>
      <c r="G483" s="14"/>
      <c r="H483" s="14"/>
      <c r="I483" s="38"/>
      <c r="J483" s="13"/>
      <c r="K483" s="13"/>
      <c r="L483" s="49"/>
      <c r="M483" s="49"/>
      <c r="N483" s="39"/>
      <c r="O483" s="13"/>
      <c r="P483" s="529"/>
      <c r="Q483" s="226"/>
      <c r="R483" s="118"/>
      <c r="S483" s="118"/>
      <c r="T483" s="118"/>
      <c r="U483" s="226"/>
      <c r="V483" s="226"/>
      <c r="W483" s="226"/>
      <c r="X483" s="55"/>
      <c r="Y483" s="55"/>
      <c r="Z483" s="226"/>
      <c r="AA483" s="226"/>
      <c r="AB483" s="237"/>
      <c r="AC483" s="237"/>
      <c r="AD483" s="237"/>
      <c r="AE483" s="237"/>
      <c r="AF483" s="176"/>
      <c r="AG483" s="227"/>
      <c r="AH483" s="45"/>
      <c r="AI483" s="45"/>
      <c r="AJ483" s="51"/>
      <c r="AK483" s="14"/>
      <c r="AL483" s="14"/>
      <c r="AM483" s="14"/>
    </row>
    <row r="484" spans="1:39" ht="38.25" customHeight="1">
      <c r="A484" s="13"/>
      <c r="B484" s="13"/>
      <c r="C484" s="13"/>
      <c r="D484" s="147"/>
      <c r="E484" s="13"/>
      <c r="F484" s="38"/>
      <c r="G484" s="14"/>
      <c r="H484" s="14"/>
      <c r="I484" s="38"/>
      <c r="J484" s="13"/>
      <c r="K484" s="13"/>
      <c r="L484" s="49"/>
      <c r="M484" s="49"/>
      <c r="N484" s="39"/>
      <c r="O484" s="13"/>
      <c r="P484" s="529"/>
      <c r="Q484" s="226"/>
      <c r="R484" s="118"/>
      <c r="S484" s="118"/>
      <c r="T484" s="118"/>
      <c r="U484" s="226"/>
      <c r="V484" s="226"/>
      <c r="W484" s="226"/>
      <c r="X484" s="55"/>
      <c r="Y484" s="55"/>
      <c r="Z484" s="226"/>
      <c r="AA484" s="226"/>
      <c r="AB484" s="237"/>
      <c r="AC484" s="237"/>
      <c r="AD484" s="237"/>
      <c r="AE484" s="237"/>
      <c r="AF484" s="176"/>
      <c r="AG484" s="227"/>
      <c r="AH484" s="45"/>
      <c r="AI484" s="45"/>
      <c r="AJ484" s="51"/>
      <c r="AK484" s="14"/>
      <c r="AL484" s="14"/>
      <c r="AM484" s="14"/>
    </row>
    <row r="485" spans="1:39" ht="38.25" customHeight="1">
      <c r="A485" s="13"/>
      <c r="B485" s="13"/>
      <c r="C485" s="13"/>
      <c r="D485" s="147"/>
      <c r="E485" s="13"/>
      <c r="F485" s="38"/>
      <c r="G485" s="14"/>
      <c r="H485" s="14"/>
      <c r="I485" s="38"/>
      <c r="J485" s="13"/>
      <c r="K485" s="13"/>
      <c r="L485" s="49"/>
      <c r="M485" s="49"/>
      <c r="N485" s="39"/>
      <c r="O485" s="13"/>
      <c r="P485" s="529"/>
      <c r="Q485" s="226"/>
      <c r="R485" s="118"/>
      <c r="S485" s="118"/>
      <c r="T485" s="118"/>
      <c r="U485" s="226"/>
      <c r="V485" s="226"/>
      <c r="W485" s="226"/>
      <c r="X485" s="55"/>
      <c r="Y485" s="55"/>
      <c r="Z485" s="226"/>
      <c r="AA485" s="226"/>
      <c r="AB485" s="237"/>
      <c r="AC485" s="237"/>
      <c r="AD485" s="237"/>
      <c r="AE485" s="237"/>
      <c r="AF485" s="176"/>
      <c r="AG485" s="227"/>
      <c r="AH485" s="45"/>
      <c r="AI485" s="45"/>
      <c r="AJ485" s="51"/>
      <c r="AK485" s="14"/>
      <c r="AL485" s="14"/>
      <c r="AM485" s="14"/>
    </row>
    <row r="486" spans="1:39" ht="38.25" customHeight="1">
      <c r="A486" s="13"/>
      <c r="B486" s="13"/>
      <c r="C486" s="13"/>
      <c r="D486" s="147"/>
      <c r="E486" s="13"/>
      <c r="F486" s="38"/>
      <c r="G486" s="14"/>
      <c r="H486" s="14"/>
      <c r="I486" s="38"/>
      <c r="J486" s="13"/>
      <c r="K486" s="13"/>
      <c r="L486" s="49"/>
      <c r="M486" s="49"/>
      <c r="N486" s="39"/>
      <c r="O486" s="13"/>
      <c r="P486" s="529"/>
      <c r="Q486" s="226"/>
      <c r="R486" s="118"/>
      <c r="S486" s="118"/>
      <c r="T486" s="118"/>
      <c r="U486" s="226"/>
      <c r="V486" s="226"/>
      <c r="W486" s="226"/>
      <c r="X486" s="55"/>
      <c r="Y486" s="55"/>
      <c r="Z486" s="226"/>
      <c r="AA486" s="226"/>
      <c r="AB486" s="237"/>
      <c r="AC486" s="237"/>
      <c r="AD486" s="237"/>
      <c r="AE486" s="237"/>
      <c r="AF486" s="176"/>
      <c r="AG486" s="227"/>
      <c r="AH486" s="45"/>
      <c r="AI486" s="45"/>
      <c r="AJ486" s="51"/>
      <c r="AK486" s="14"/>
      <c r="AL486" s="14"/>
      <c r="AM486" s="14"/>
    </row>
    <row r="487" spans="1:39" ht="38.25" customHeight="1">
      <c r="A487" s="13"/>
      <c r="B487" s="13"/>
      <c r="C487" s="13"/>
      <c r="D487" s="147"/>
      <c r="E487" s="13"/>
      <c r="F487" s="38"/>
      <c r="G487" s="14"/>
      <c r="H487" s="14"/>
      <c r="I487" s="38"/>
      <c r="J487" s="13"/>
      <c r="K487" s="13"/>
      <c r="L487" s="49"/>
      <c r="M487" s="49"/>
      <c r="N487" s="39"/>
      <c r="O487" s="13"/>
      <c r="P487" s="529"/>
      <c r="Q487" s="226"/>
      <c r="R487" s="118"/>
      <c r="S487" s="118"/>
      <c r="T487" s="118"/>
      <c r="U487" s="226"/>
      <c r="V487" s="226"/>
      <c r="W487" s="226"/>
      <c r="X487" s="55"/>
      <c r="Y487" s="55"/>
      <c r="Z487" s="226"/>
      <c r="AA487" s="226"/>
      <c r="AB487" s="237"/>
      <c r="AC487" s="237"/>
      <c r="AD487" s="237"/>
      <c r="AE487" s="237"/>
      <c r="AF487" s="176"/>
      <c r="AG487" s="227"/>
      <c r="AH487" s="45"/>
      <c r="AI487" s="45"/>
      <c r="AJ487" s="51"/>
      <c r="AK487" s="14"/>
      <c r="AL487" s="14"/>
      <c r="AM487" s="14"/>
    </row>
    <row r="488" spans="1:39" ht="38.25" customHeight="1">
      <c r="A488" s="13"/>
      <c r="B488" s="13"/>
      <c r="C488" s="13"/>
      <c r="D488" s="147"/>
      <c r="E488" s="13"/>
      <c r="F488" s="38"/>
      <c r="G488" s="14"/>
      <c r="H488" s="14"/>
      <c r="I488" s="38"/>
      <c r="J488" s="13"/>
      <c r="K488" s="13"/>
      <c r="L488" s="49"/>
      <c r="M488" s="49"/>
      <c r="N488" s="39"/>
      <c r="O488" s="13"/>
      <c r="P488" s="529"/>
      <c r="Q488" s="226"/>
      <c r="R488" s="118"/>
      <c r="S488" s="118"/>
      <c r="T488" s="118"/>
      <c r="U488" s="226"/>
      <c r="V488" s="226"/>
      <c r="W488" s="226"/>
      <c r="X488" s="55"/>
      <c r="Y488" s="55"/>
      <c r="Z488" s="226"/>
      <c r="AA488" s="226"/>
      <c r="AB488" s="237"/>
      <c r="AC488" s="237"/>
      <c r="AD488" s="237"/>
      <c r="AE488" s="237"/>
      <c r="AF488" s="176"/>
      <c r="AG488" s="227"/>
      <c r="AH488" s="45"/>
      <c r="AI488" s="45"/>
      <c r="AJ488" s="51"/>
      <c r="AK488" s="14"/>
      <c r="AL488" s="14"/>
      <c r="AM488" s="14"/>
    </row>
    <row r="489" spans="1:39" ht="38.25" customHeight="1">
      <c r="A489" s="13"/>
      <c r="B489" s="13"/>
      <c r="C489" s="13"/>
      <c r="D489" s="147"/>
      <c r="E489" s="13"/>
      <c r="F489" s="38"/>
      <c r="G489" s="14"/>
      <c r="H489" s="14"/>
      <c r="I489" s="38"/>
      <c r="J489" s="13"/>
      <c r="K489" s="13"/>
      <c r="L489" s="49"/>
      <c r="M489" s="49"/>
      <c r="N489" s="39"/>
      <c r="O489" s="13"/>
      <c r="P489" s="529"/>
      <c r="Q489" s="226"/>
      <c r="R489" s="118"/>
      <c r="S489" s="118"/>
      <c r="T489" s="118"/>
      <c r="U489" s="226"/>
      <c r="V489" s="226"/>
      <c r="W489" s="226"/>
      <c r="X489" s="55"/>
      <c r="Y489" s="55"/>
      <c r="Z489" s="226"/>
      <c r="AA489" s="226"/>
      <c r="AB489" s="237"/>
      <c r="AC489" s="237"/>
      <c r="AD489" s="237"/>
      <c r="AE489" s="237"/>
      <c r="AF489" s="176"/>
      <c r="AG489" s="227"/>
      <c r="AH489" s="45"/>
      <c r="AI489" s="45"/>
      <c r="AJ489" s="51"/>
      <c r="AK489" s="14"/>
      <c r="AL489" s="14"/>
      <c r="AM489" s="14"/>
    </row>
    <row r="490" spans="1:39" ht="38.25" customHeight="1">
      <c r="A490" s="13"/>
      <c r="B490" s="13"/>
      <c r="C490" s="13"/>
      <c r="D490" s="147"/>
      <c r="E490" s="13"/>
      <c r="F490" s="38"/>
      <c r="G490" s="14"/>
      <c r="H490" s="14"/>
      <c r="I490" s="38"/>
      <c r="J490" s="13"/>
      <c r="K490" s="13"/>
      <c r="L490" s="49"/>
      <c r="M490" s="49"/>
      <c r="N490" s="39"/>
      <c r="O490" s="13"/>
      <c r="P490" s="529"/>
      <c r="Q490" s="226"/>
      <c r="R490" s="118"/>
      <c r="S490" s="118"/>
      <c r="T490" s="118"/>
      <c r="U490" s="226"/>
      <c r="V490" s="226"/>
      <c r="W490" s="226"/>
      <c r="X490" s="55"/>
      <c r="Y490" s="55"/>
      <c r="Z490" s="226"/>
      <c r="AA490" s="226"/>
      <c r="AB490" s="237"/>
      <c r="AC490" s="237"/>
      <c r="AD490" s="237"/>
      <c r="AE490" s="237"/>
      <c r="AF490" s="176"/>
      <c r="AG490" s="227"/>
      <c r="AH490" s="45"/>
      <c r="AI490" s="45"/>
      <c r="AJ490" s="51"/>
      <c r="AK490" s="14"/>
      <c r="AL490" s="14"/>
      <c r="AM490" s="14"/>
    </row>
    <row r="491" spans="1:39" ht="38.25" customHeight="1">
      <c r="A491" s="13"/>
      <c r="B491" s="13"/>
      <c r="C491" s="13"/>
      <c r="D491" s="147"/>
      <c r="E491" s="13"/>
      <c r="F491" s="38"/>
      <c r="G491" s="14"/>
      <c r="H491" s="14"/>
      <c r="I491" s="38"/>
      <c r="J491" s="13"/>
      <c r="K491" s="13"/>
      <c r="L491" s="49"/>
      <c r="M491" s="49"/>
      <c r="N491" s="39"/>
      <c r="O491" s="13"/>
      <c r="P491" s="529"/>
      <c r="Q491" s="226"/>
      <c r="R491" s="118"/>
      <c r="S491" s="118"/>
      <c r="T491" s="118"/>
      <c r="U491" s="226"/>
      <c r="V491" s="226"/>
      <c r="W491" s="226"/>
      <c r="X491" s="55"/>
      <c r="Y491" s="55"/>
      <c r="Z491" s="226"/>
      <c r="AA491" s="226"/>
      <c r="AB491" s="237"/>
      <c r="AC491" s="237"/>
      <c r="AD491" s="237"/>
      <c r="AE491" s="237"/>
      <c r="AF491" s="176"/>
      <c r="AG491" s="227"/>
      <c r="AH491" s="45"/>
      <c r="AI491" s="45"/>
      <c r="AJ491" s="51"/>
      <c r="AK491" s="14"/>
      <c r="AL491" s="14"/>
      <c r="AM491" s="14"/>
    </row>
    <row r="492" spans="1:39" ht="38.25" customHeight="1">
      <c r="A492" s="13"/>
      <c r="B492" s="13"/>
      <c r="C492" s="13"/>
      <c r="D492" s="147"/>
      <c r="E492" s="13"/>
      <c r="F492" s="38"/>
      <c r="G492" s="14"/>
      <c r="H492" s="14"/>
      <c r="I492" s="38"/>
      <c r="J492" s="13"/>
      <c r="K492" s="13"/>
      <c r="L492" s="49"/>
      <c r="M492" s="49"/>
      <c r="N492" s="39"/>
      <c r="O492" s="13"/>
      <c r="P492" s="529"/>
      <c r="Q492" s="226"/>
      <c r="R492" s="118"/>
      <c r="S492" s="118"/>
      <c r="T492" s="118"/>
      <c r="U492" s="226"/>
      <c r="V492" s="226"/>
      <c r="W492" s="226"/>
      <c r="X492" s="55"/>
      <c r="Y492" s="55"/>
      <c r="Z492" s="226"/>
      <c r="AA492" s="226"/>
      <c r="AB492" s="237"/>
      <c r="AC492" s="237"/>
      <c r="AD492" s="237"/>
      <c r="AE492" s="237"/>
      <c r="AF492" s="176"/>
      <c r="AG492" s="227"/>
      <c r="AH492" s="45"/>
      <c r="AI492" s="45"/>
      <c r="AJ492" s="51"/>
      <c r="AK492" s="14"/>
      <c r="AL492" s="14"/>
      <c r="AM492" s="14"/>
    </row>
    <row r="493" spans="1:39" ht="38.25" customHeight="1">
      <c r="A493" s="13"/>
      <c r="B493" s="13"/>
      <c r="C493" s="13"/>
      <c r="D493" s="147"/>
      <c r="E493" s="13"/>
      <c r="F493" s="38"/>
      <c r="G493" s="14"/>
      <c r="H493" s="14"/>
      <c r="I493" s="38"/>
      <c r="J493" s="13"/>
      <c r="K493" s="13"/>
      <c r="L493" s="49"/>
      <c r="M493" s="49"/>
      <c r="N493" s="39"/>
      <c r="O493" s="13"/>
      <c r="P493" s="529"/>
      <c r="Q493" s="226"/>
      <c r="R493" s="118"/>
      <c r="S493" s="118"/>
      <c r="T493" s="118"/>
      <c r="U493" s="226"/>
      <c r="V493" s="226"/>
      <c r="W493" s="226"/>
      <c r="X493" s="55"/>
      <c r="Y493" s="55"/>
      <c r="Z493" s="226"/>
      <c r="AA493" s="226"/>
      <c r="AB493" s="237"/>
      <c r="AC493" s="237"/>
      <c r="AD493" s="237"/>
      <c r="AE493" s="237"/>
      <c r="AF493" s="176"/>
      <c r="AG493" s="227"/>
      <c r="AH493" s="45"/>
      <c r="AI493" s="45"/>
      <c r="AJ493" s="51"/>
      <c r="AK493" s="14"/>
      <c r="AL493" s="14"/>
      <c r="AM493" s="14"/>
    </row>
    <row r="494" spans="1:39" ht="38.25" customHeight="1">
      <c r="A494" s="13"/>
      <c r="B494" s="13"/>
      <c r="C494" s="13"/>
      <c r="D494" s="147"/>
      <c r="E494" s="13"/>
      <c r="F494" s="38"/>
      <c r="G494" s="14"/>
      <c r="H494" s="14"/>
      <c r="I494" s="38"/>
      <c r="J494" s="13"/>
      <c r="K494" s="13"/>
      <c r="L494" s="49"/>
      <c r="M494" s="49"/>
      <c r="N494" s="39"/>
      <c r="O494" s="13"/>
      <c r="P494" s="529"/>
      <c r="Q494" s="226"/>
      <c r="R494" s="118"/>
      <c r="S494" s="118"/>
      <c r="T494" s="118"/>
      <c r="U494" s="226"/>
      <c r="V494" s="226"/>
      <c r="W494" s="226"/>
      <c r="X494" s="55"/>
      <c r="Y494" s="55"/>
      <c r="Z494" s="226"/>
      <c r="AA494" s="226"/>
      <c r="AB494" s="237"/>
      <c r="AC494" s="237"/>
      <c r="AD494" s="237"/>
      <c r="AE494" s="237"/>
      <c r="AF494" s="176"/>
      <c r="AG494" s="227"/>
      <c r="AH494" s="45"/>
      <c r="AI494" s="45"/>
      <c r="AJ494" s="51"/>
      <c r="AK494" s="14"/>
      <c r="AL494" s="14"/>
      <c r="AM494" s="14"/>
    </row>
    <row r="495" spans="1:39" ht="38.25" customHeight="1">
      <c r="A495" s="13"/>
      <c r="B495" s="13"/>
      <c r="C495" s="13"/>
      <c r="D495" s="147"/>
      <c r="E495" s="13"/>
      <c r="F495" s="38"/>
      <c r="G495" s="14"/>
      <c r="H495" s="14"/>
      <c r="I495" s="38"/>
      <c r="J495" s="13"/>
      <c r="K495" s="13"/>
      <c r="L495" s="49"/>
      <c r="M495" s="49"/>
      <c r="N495" s="39"/>
      <c r="O495" s="13"/>
      <c r="P495" s="529"/>
      <c r="Q495" s="226"/>
      <c r="R495" s="118"/>
      <c r="S495" s="118"/>
      <c r="T495" s="118"/>
      <c r="U495" s="226"/>
      <c r="V495" s="226"/>
      <c r="W495" s="226"/>
      <c r="X495" s="55"/>
      <c r="Y495" s="55"/>
      <c r="Z495" s="226"/>
      <c r="AA495" s="226"/>
      <c r="AB495" s="237"/>
      <c r="AC495" s="237"/>
      <c r="AD495" s="237"/>
      <c r="AE495" s="237"/>
      <c r="AF495" s="176"/>
      <c r="AG495" s="227"/>
      <c r="AH495" s="45"/>
      <c r="AI495" s="45"/>
      <c r="AJ495" s="51"/>
      <c r="AK495" s="14"/>
      <c r="AL495" s="14"/>
      <c r="AM495" s="14"/>
    </row>
    <row r="496" spans="1:39" ht="38.25" customHeight="1">
      <c r="A496" s="13"/>
      <c r="B496" s="13"/>
      <c r="C496" s="13"/>
      <c r="D496" s="147"/>
      <c r="E496" s="13"/>
      <c r="F496" s="38"/>
      <c r="G496" s="14"/>
      <c r="H496" s="14"/>
      <c r="I496" s="38"/>
      <c r="J496" s="13"/>
      <c r="K496" s="13"/>
      <c r="L496" s="49"/>
      <c r="M496" s="49"/>
      <c r="N496" s="39"/>
      <c r="O496" s="13"/>
      <c r="P496" s="529"/>
      <c r="Q496" s="226"/>
      <c r="R496" s="118"/>
      <c r="S496" s="118"/>
      <c r="T496" s="118"/>
      <c r="U496" s="226"/>
      <c r="V496" s="226"/>
      <c r="W496" s="226"/>
      <c r="X496" s="55"/>
      <c r="Y496" s="55"/>
      <c r="Z496" s="226"/>
      <c r="AA496" s="226"/>
      <c r="AB496" s="237"/>
      <c r="AC496" s="237"/>
      <c r="AD496" s="237"/>
      <c r="AE496" s="237"/>
      <c r="AF496" s="176"/>
      <c r="AG496" s="227"/>
      <c r="AH496" s="45"/>
      <c r="AI496" s="45"/>
      <c r="AJ496" s="51"/>
      <c r="AK496" s="14"/>
      <c r="AL496" s="14"/>
      <c r="AM496" s="14"/>
    </row>
    <row r="497" spans="1:39" ht="38.25" customHeight="1">
      <c r="A497" s="13"/>
      <c r="B497" s="13"/>
      <c r="C497" s="13"/>
      <c r="D497" s="147"/>
      <c r="E497" s="13"/>
      <c r="F497" s="38"/>
      <c r="G497" s="14"/>
      <c r="H497" s="14"/>
      <c r="I497" s="38"/>
      <c r="J497" s="13"/>
      <c r="K497" s="13"/>
      <c r="L497" s="49"/>
      <c r="M497" s="49"/>
      <c r="N497" s="39"/>
      <c r="O497" s="13"/>
      <c r="P497" s="529"/>
      <c r="Q497" s="226"/>
      <c r="R497" s="118"/>
      <c r="S497" s="118"/>
      <c r="T497" s="118"/>
      <c r="U497" s="226"/>
      <c r="V497" s="226"/>
      <c r="W497" s="226"/>
      <c r="X497" s="55"/>
      <c r="Y497" s="55"/>
      <c r="Z497" s="226"/>
      <c r="AA497" s="226"/>
      <c r="AB497" s="237"/>
      <c r="AC497" s="237"/>
      <c r="AD497" s="237"/>
      <c r="AE497" s="237"/>
      <c r="AF497" s="176"/>
      <c r="AG497" s="227"/>
      <c r="AH497" s="45"/>
      <c r="AI497" s="45"/>
      <c r="AJ497" s="51"/>
      <c r="AK497" s="14"/>
      <c r="AL497" s="14"/>
      <c r="AM497" s="14"/>
    </row>
    <row r="498" spans="1:39" ht="38.25" customHeight="1">
      <c r="A498" s="13"/>
      <c r="B498" s="13"/>
      <c r="C498" s="13"/>
      <c r="D498" s="147"/>
      <c r="E498" s="13"/>
      <c r="F498" s="38"/>
      <c r="G498" s="14"/>
      <c r="H498" s="14"/>
      <c r="I498" s="38"/>
      <c r="J498" s="13"/>
      <c r="K498" s="13"/>
      <c r="L498" s="49"/>
      <c r="M498" s="49"/>
      <c r="N498" s="39"/>
      <c r="O498" s="13"/>
      <c r="P498" s="529"/>
      <c r="Q498" s="226"/>
      <c r="R498" s="118"/>
      <c r="S498" s="118"/>
      <c r="T498" s="118"/>
      <c r="U498" s="226"/>
      <c r="V498" s="226"/>
      <c r="W498" s="226"/>
      <c r="X498" s="55"/>
      <c r="Y498" s="55"/>
      <c r="Z498" s="226"/>
      <c r="AA498" s="226"/>
      <c r="AB498" s="237"/>
      <c r="AC498" s="237"/>
      <c r="AD498" s="237"/>
      <c r="AE498" s="237"/>
      <c r="AF498" s="176"/>
      <c r="AG498" s="227"/>
      <c r="AH498" s="45"/>
      <c r="AI498" s="45"/>
      <c r="AJ498" s="51"/>
      <c r="AK498" s="14"/>
      <c r="AL498" s="14"/>
      <c r="AM498" s="14"/>
    </row>
    <row r="499" spans="1:39" ht="38.25" customHeight="1">
      <c r="A499" s="13"/>
      <c r="B499" s="13"/>
      <c r="C499" s="13"/>
      <c r="D499" s="147"/>
      <c r="E499" s="13"/>
      <c r="F499" s="38"/>
      <c r="G499" s="14"/>
      <c r="H499" s="14"/>
      <c r="I499" s="38"/>
      <c r="J499" s="13"/>
      <c r="K499" s="13"/>
      <c r="L499" s="49"/>
      <c r="M499" s="49"/>
      <c r="N499" s="39"/>
      <c r="O499" s="13"/>
      <c r="P499" s="529"/>
      <c r="Q499" s="226"/>
      <c r="R499" s="118"/>
      <c r="S499" s="118"/>
      <c r="T499" s="118"/>
      <c r="U499" s="226"/>
      <c r="V499" s="226"/>
      <c r="W499" s="226"/>
      <c r="X499" s="55"/>
      <c r="Y499" s="55"/>
      <c r="Z499" s="226"/>
      <c r="AA499" s="226"/>
      <c r="AB499" s="237"/>
      <c r="AC499" s="237"/>
      <c r="AD499" s="237"/>
      <c r="AE499" s="237"/>
      <c r="AF499" s="176"/>
      <c r="AG499" s="227"/>
      <c r="AH499" s="45"/>
      <c r="AI499" s="45"/>
      <c r="AJ499" s="51"/>
      <c r="AK499" s="14"/>
      <c r="AL499" s="14"/>
      <c r="AM499" s="14"/>
    </row>
    <row r="500" spans="1:39" ht="38.25" customHeight="1">
      <c r="A500" s="13"/>
      <c r="B500" s="13"/>
      <c r="C500" s="13"/>
      <c r="D500" s="147"/>
      <c r="E500" s="13"/>
      <c r="F500" s="38"/>
      <c r="G500" s="14"/>
      <c r="H500" s="14"/>
      <c r="I500" s="38"/>
      <c r="J500" s="13"/>
      <c r="K500" s="13"/>
      <c r="L500" s="49"/>
      <c r="M500" s="49"/>
      <c r="N500" s="39"/>
      <c r="O500" s="13"/>
      <c r="P500" s="529"/>
      <c r="Q500" s="226"/>
      <c r="R500" s="118"/>
      <c r="S500" s="118"/>
      <c r="T500" s="118"/>
      <c r="U500" s="226"/>
      <c r="V500" s="226"/>
      <c r="W500" s="226"/>
      <c r="X500" s="55"/>
      <c r="Y500" s="55"/>
      <c r="Z500" s="226"/>
      <c r="AA500" s="226"/>
      <c r="AB500" s="237"/>
      <c r="AC500" s="237"/>
      <c r="AD500" s="237"/>
      <c r="AE500" s="237"/>
      <c r="AF500" s="176"/>
      <c r="AG500" s="227"/>
      <c r="AH500" s="45"/>
      <c r="AI500" s="45"/>
      <c r="AJ500" s="51"/>
      <c r="AK500" s="14"/>
      <c r="AL500" s="14"/>
      <c r="AM500" s="14"/>
    </row>
    <row r="501" spans="1:39" ht="38.25" customHeight="1">
      <c r="A501" s="13"/>
      <c r="B501" s="13"/>
      <c r="C501" s="13"/>
      <c r="D501" s="147"/>
      <c r="E501" s="13"/>
      <c r="F501" s="38"/>
      <c r="G501" s="14"/>
      <c r="H501" s="14"/>
      <c r="I501" s="38"/>
      <c r="J501" s="13"/>
      <c r="K501" s="13"/>
      <c r="L501" s="49"/>
      <c r="M501" s="49"/>
      <c r="N501" s="39"/>
      <c r="O501" s="13"/>
      <c r="P501" s="529"/>
      <c r="Q501" s="226"/>
      <c r="R501" s="118"/>
      <c r="S501" s="118"/>
      <c r="T501" s="118"/>
      <c r="U501" s="226"/>
      <c r="V501" s="226"/>
      <c r="W501" s="226"/>
      <c r="X501" s="55"/>
      <c r="Y501" s="55"/>
      <c r="Z501" s="226"/>
      <c r="AA501" s="226"/>
      <c r="AB501" s="237"/>
      <c r="AC501" s="237"/>
      <c r="AD501" s="237"/>
      <c r="AE501" s="237"/>
      <c r="AF501" s="176"/>
      <c r="AG501" s="227"/>
      <c r="AH501" s="45"/>
      <c r="AI501" s="45"/>
      <c r="AJ501" s="51"/>
      <c r="AK501" s="14"/>
      <c r="AL501" s="14"/>
      <c r="AM501" s="14"/>
    </row>
    <row r="502" spans="1:39" ht="38.25" customHeight="1">
      <c r="A502" s="13"/>
      <c r="B502" s="13"/>
      <c r="C502" s="13"/>
      <c r="D502" s="147"/>
      <c r="E502" s="13"/>
      <c r="F502" s="38"/>
      <c r="G502" s="14"/>
      <c r="H502" s="14"/>
      <c r="I502" s="38"/>
      <c r="J502" s="13"/>
      <c r="K502" s="13"/>
      <c r="L502" s="49"/>
      <c r="M502" s="49"/>
      <c r="N502" s="39"/>
      <c r="O502" s="13"/>
      <c r="P502" s="529"/>
      <c r="Q502" s="226"/>
      <c r="R502" s="118"/>
      <c r="S502" s="118"/>
      <c r="T502" s="118"/>
      <c r="U502" s="226"/>
      <c r="V502" s="226"/>
      <c r="W502" s="226"/>
      <c r="X502" s="55"/>
      <c r="Y502" s="55"/>
      <c r="Z502" s="226"/>
      <c r="AA502" s="226"/>
      <c r="AB502" s="237"/>
      <c r="AC502" s="237"/>
      <c r="AD502" s="237"/>
      <c r="AE502" s="237"/>
      <c r="AF502" s="176"/>
      <c r="AG502" s="227"/>
      <c r="AH502" s="45"/>
      <c r="AI502" s="45"/>
      <c r="AJ502" s="51"/>
      <c r="AK502" s="14"/>
      <c r="AL502" s="14"/>
      <c r="AM502" s="14"/>
    </row>
    <row r="503" spans="1:39" ht="38.25" customHeight="1">
      <c r="A503" s="13"/>
      <c r="B503" s="13"/>
      <c r="C503" s="13"/>
      <c r="D503" s="147"/>
      <c r="E503" s="13"/>
      <c r="F503" s="38"/>
      <c r="G503" s="14"/>
      <c r="H503" s="14"/>
      <c r="I503" s="38"/>
      <c r="J503" s="13"/>
      <c r="K503" s="13"/>
      <c r="L503" s="49"/>
      <c r="M503" s="49"/>
      <c r="N503" s="39"/>
      <c r="O503" s="13"/>
      <c r="P503" s="529"/>
      <c r="Q503" s="226"/>
      <c r="R503" s="118"/>
      <c r="S503" s="118"/>
      <c r="T503" s="118"/>
      <c r="U503" s="226"/>
      <c r="V503" s="226"/>
      <c r="W503" s="226"/>
      <c r="X503" s="55"/>
      <c r="Y503" s="55"/>
      <c r="Z503" s="226"/>
      <c r="AA503" s="226"/>
      <c r="AB503" s="237"/>
      <c r="AC503" s="237"/>
      <c r="AD503" s="237"/>
      <c r="AE503" s="237"/>
      <c r="AF503" s="176"/>
      <c r="AG503" s="227"/>
      <c r="AH503" s="45"/>
      <c r="AI503" s="45"/>
      <c r="AJ503" s="51"/>
      <c r="AK503" s="14"/>
      <c r="AL503" s="14"/>
      <c r="AM503" s="14"/>
    </row>
    <row r="504" spans="1:39" ht="38.25" customHeight="1">
      <c r="A504" s="13"/>
      <c r="B504" s="13"/>
      <c r="C504" s="13"/>
      <c r="D504" s="147"/>
      <c r="E504" s="13"/>
      <c r="F504" s="38"/>
      <c r="G504" s="14"/>
      <c r="H504" s="14"/>
      <c r="I504" s="38"/>
      <c r="J504" s="13"/>
      <c r="K504" s="13"/>
      <c r="L504" s="49"/>
      <c r="M504" s="49"/>
      <c r="N504" s="39"/>
      <c r="O504" s="13"/>
      <c r="P504" s="529"/>
      <c r="Q504" s="226"/>
      <c r="R504" s="118"/>
      <c r="S504" s="118"/>
      <c r="T504" s="118"/>
      <c r="U504" s="226"/>
      <c r="V504" s="226"/>
      <c r="W504" s="226"/>
      <c r="X504" s="55"/>
      <c r="Y504" s="55"/>
      <c r="Z504" s="226"/>
      <c r="AA504" s="226"/>
      <c r="AB504" s="237"/>
      <c r="AC504" s="237"/>
      <c r="AD504" s="237"/>
      <c r="AE504" s="237"/>
      <c r="AF504" s="176"/>
      <c r="AG504" s="227"/>
      <c r="AH504" s="45"/>
      <c r="AI504" s="45"/>
      <c r="AJ504" s="51"/>
      <c r="AK504" s="14"/>
      <c r="AL504" s="14"/>
      <c r="AM504" s="14"/>
    </row>
    <row r="505" spans="1:39" ht="38.25" customHeight="1">
      <c r="A505" s="13"/>
      <c r="B505" s="13"/>
      <c r="C505" s="13"/>
      <c r="D505" s="147"/>
      <c r="E505" s="13"/>
      <c r="F505" s="38"/>
      <c r="G505" s="14"/>
      <c r="H505" s="14"/>
      <c r="I505" s="38"/>
      <c r="J505" s="13"/>
      <c r="K505" s="13"/>
      <c r="L505" s="49"/>
      <c r="M505" s="49"/>
      <c r="N505" s="39"/>
      <c r="O505" s="13"/>
      <c r="P505" s="529"/>
      <c r="Q505" s="226"/>
      <c r="R505" s="118"/>
      <c r="S505" s="118"/>
      <c r="T505" s="118"/>
      <c r="U505" s="226"/>
      <c r="V505" s="226"/>
      <c r="W505" s="226"/>
      <c r="X505" s="55"/>
      <c r="Y505" s="55"/>
      <c r="Z505" s="226"/>
      <c r="AA505" s="226"/>
      <c r="AB505" s="237"/>
      <c r="AC505" s="237"/>
      <c r="AD505" s="237"/>
      <c r="AE505" s="237"/>
      <c r="AF505" s="176"/>
      <c r="AG505" s="227"/>
      <c r="AH505" s="45"/>
      <c r="AI505" s="45"/>
      <c r="AJ505" s="51"/>
      <c r="AK505" s="14"/>
      <c r="AL505" s="14"/>
      <c r="AM505" s="14"/>
    </row>
    <row r="506" spans="1:39" ht="38.25" customHeight="1">
      <c r="A506" s="13"/>
      <c r="B506" s="13"/>
      <c r="C506" s="13"/>
      <c r="D506" s="147"/>
      <c r="E506" s="13"/>
      <c r="F506" s="38"/>
      <c r="G506" s="14"/>
      <c r="H506" s="14"/>
      <c r="I506" s="38"/>
      <c r="J506" s="13"/>
      <c r="K506" s="13"/>
      <c r="L506" s="49"/>
      <c r="M506" s="49"/>
      <c r="N506" s="39"/>
      <c r="O506" s="13"/>
      <c r="P506" s="529"/>
      <c r="Q506" s="226"/>
      <c r="R506" s="118"/>
      <c r="S506" s="118"/>
      <c r="T506" s="118"/>
      <c r="U506" s="226"/>
      <c r="V506" s="226"/>
      <c r="W506" s="226"/>
      <c r="X506" s="55"/>
      <c r="Y506" s="55"/>
      <c r="Z506" s="226"/>
      <c r="AA506" s="226"/>
      <c r="AB506" s="237"/>
      <c r="AC506" s="237"/>
      <c r="AD506" s="237"/>
      <c r="AE506" s="237"/>
      <c r="AF506" s="176"/>
      <c r="AG506" s="227"/>
      <c r="AH506" s="45"/>
      <c r="AI506" s="45"/>
      <c r="AJ506" s="51"/>
      <c r="AK506" s="14"/>
      <c r="AL506" s="14"/>
      <c r="AM506" s="14"/>
    </row>
    <row r="507" spans="1:39" ht="38.25" customHeight="1">
      <c r="A507" s="13"/>
      <c r="B507" s="13"/>
      <c r="C507" s="13"/>
      <c r="D507" s="147"/>
      <c r="E507" s="13"/>
      <c r="F507" s="38"/>
      <c r="G507" s="14"/>
      <c r="H507" s="14"/>
      <c r="I507" s="38"/>
      <c r="J507" s="13"/>
      <c r="K507" s="13"/>
      <c r="L507" s="49"/>
      <c r="M507" s="49"/>
      <c r="N507" s="39"/>
      <c r="O507" s="13"/>
      <c r="P507" s="529"/>
      <c r="Q507" s="226"/>
      <c r="R507" s="118"/>
      <c r="S507" s="118"/>
      <c r="T507" s="118"/>
      <c r="U507" s="226"/>
      <c r="V507" s="226"/>
      <c r="W507" s="226"/>
      <c r="X507" s="55"/>
      <c r="Y507" s="55"/>
      <c r="Z507" s="226"/>
      <c r="AA507" s="226"/>
      <c r="AB507" s="237"/>
      <c r="AC507" s="237"/>
      <c r="AD507" s="237"/>
      <c r="AE507" s="237"/>
      <c r="AF507" s="176"/>
      <c r="AG507" s="227"/>
      <c r="AH507" s="45"/>
      <c r="AI507" s="45"/>
      <c r="AJ507" s="51"/>
      <c r="AK507" s="14"/>
      <c r="AL507" s="14"/>
      <c r="AM507" s="14"/>
    </row>
    <row r="508" spans="1:39" ht="38.25" customHeight="1">
      <c r="A508" s="13"/>
      <c r="B508" s="13"/>
      <c r="C508" s="13"/>
      <c r="D508" s="147"/>
      <c r="E508" s="13"/>
      <c r="F508" s="38"/>
      <c r="G508" s="14"/>
      <c r="H508" s="14"/>
      <c r="I508" s="38"/>
      <c r="J508" s="13"/>
      <c r="K508" s="13"/>
      <c r="L508" s="49"/>
      <c r="M508" s="49"/>
      <c r="N508" s="39"/>
      <c r="O508" s="13"/>
      <c r="P508" s="529"/>
      <c r="Q508" s="226"/>
      <c r="R508" s="118"/>
      <c r="S508" s="118"/>
      <c r="T508" s="118"/>
      <c r="U508" s="226"/>
      <c r="V508" s="226"/>
      <c r="W508" s="226"/>
      <c r="X508" s="55"/>
      <c r="Y508" s="55"/>
      <c r="Z508" s="226"/>
      <c r="AA508" s="226"/>
      <c r="AB508" s="237"/>
      <c r="AC508" s="237"/>
      <c r="AD508" s="237"/>
      <c r="AE508" s="237"/>
      <c r="AF508" s="176"/>
      <c r="AG508" s="227"/>
      <c r="AH508" s="45"/>
      <c r="AI508" s="45"/>
      <c r="AJ508" s="51"/>
      <c r="AK508" s="14"/>
      <c r="AL508" s="14"/>
      <c r="AM508" s="14"/>
    </row>
    <row r="509" spans="1:39" ht="38.25" customHeight="1">
      <c r="A509" s="13"/>
      <c r="B509" s="13"/>
      <c r="C509" s="13"/>
      <c r="D509" s="147"/>
      <c r="E509" s="13"/>
      <c r="F509" s="38"/>
      <c r="G509" s="14"/>
      <c r="H509" s="14"/>
      <c r="I509" s="38"/>
      <c r="J509" s="13"/>
      <c r="K509" s="13"/>
      <c r="L509" s="49"/>
      <c r="M509" s="49"/>
      <c r="N509" s="39"/>
      <c r="O509" s="13"/>
      <c r="P509" s="529"/>
      <c r="Q509" s="226"/>
      <c r="R509" s="118"/>
      <c r="S509" s="118"/>
      <c r="T509" s="118"/>
      <c r="U509" s="226"/>
      <c r="V509" s="226"/>
      <c r="W509" s="226"/>
      <c r="X509" s="55"/>
      <c r="Y509" s="55"/>
      <c r="Z509" s="226"/>
      <c r="AA509" s="226"/>
      <c r="AB509" s="237"/>
      <c r="AC509" s="237"/>
      <c r="AD509" s="237"/>
      <c r="AE509" s="237"/>
      <c r="AF509" s="176"/>
      <c r="AG509" s="227"/>
      <c r="AH509" s="45"/>
      <c r="AI509" s="45"/>
      <c r="AJ509" s="51"/>
      <c r="AK509" s="14"/>
      <c r="AL509" s="14"/>
      <c r="AM509" s="14"/>
    </row>
    <row r="510" spans="1:39" ht="38.25" customHeight="1">
      <c r="A510" s="13"/>
      <c r="B510" s="13"/>
      <c r="C510" s="13"/>
      <c r="D510" s="147"/>
      <c r="E510" s="13"/>
      <c r="F510" s="38"/>
      <c r="G510" s="14"/>
      <c r="H510" s="14"/>
      <c r="I510" s="38"/>
      <c r="J510" s="13"/>
      <c r="K510" s="13"/>
      <c r="L510" s="49"/>
      <c r="M510" s="49"/>
      <c r="N510" s="39"/>
      <c r="O510" s="13"/>
      <c r="P510" s="529"/>
      <c r="Q510" s="226"/>
      <c r="R510" s="118"/>
      <c r="S510" s="118"/>
      <c r="T510" s="118"/>
      <c r="U510" s="226"/>
      <c r="V510" s="226"/>
      <c r="W510" s="226"/>
      <c r="X510" s="55"/>
      <c r="Y510" s="55"/>
      <c r="Z510" s="226"/>
      <c r="AA510" s="226"/>
      <c r="AB510" s="237"/>
      <c r="AC510" s="237"/>
      <c r="AD510" s="237"/>
      <c r="AE510" s="237"/>
      <c r="AF510" s="176"/>
      <c r="AG510" s="227"/>
      <c r="AH510" s="45"/>
      <c r="AI510" s="45"/>
      <c r="AJ510" s="51"/>
      <c r="AK510" s="14"/>
      <c r="AL510" s="14"/>
      <c r="AM510" s="14"/>
    </row>
    <row r="511" spans="1:39" ht="38.25" customHeight="1">
      <c r="A511" s="13"/>
      <c r="B511" s="13"/>
      <c r="C511" s="13"/>
      <c r="D511" s="147"/>
      <c r="E511" s="13"/>
      <c r="F511" s="38"/>
      <c r="G511" s="14"/>
      <c r="H511" s="14"/>
      <c r="I511" s="38"/>
      <c r="J511" s="13"/>
      <c r="K511" s="13"/>
      <c r="L511" s="49"/>
      <c r="M511" s="49"/>
      <c r="N511" s="39"/>
      <c r="O511" s="13"/>
      <c r="P511" s="529"/>
      <c r="Q511" s="226"/>
      <c r="R511" s="118"/>
      <c r="S511" s="118"/>
      <c r="T511" s="118"/>
      <c r="U511" s="226"/>
      <c r="V511" s="226"/>
      <c r="W511" s="226"/>
      <c r="X511" s="55"/>
      <c r="Y511" s="55"/>
      <c r="Z511" s="226"/>
      <c r="AA511" s="226"/>
      <c r="AB511" s="237"/>
      <c r="AC511" s="237"/>
      <c r="AD511" s="237"/>
      <c r="AE511" s="237"/>
      <c r="AF511" s="176"/>
      <c r="AG511" s="227"/>
      <c r="AH511" s="45"/>
      <c r="AI511" s="45"/>
      <c r="AJ511" s="51"/>
      <c r="AK511" s="14"/>
      <c r="AL511" s="14"/>
      <c r="AM511" s="14"/>
    </row>
    <row r="512" spans="1:39" ht="38.25" customHeight="1">
      <c r="A512" s="13"/>
      <c r="B512" s="13"/>
      <c r="C512" s="13"/>
      <c r="D512" s="147"/>
      <c r="E512" s="13"/>
      <c r="F512" s="38"/>
      <c r="G512" s="14"/>
      <c r="H512" s="14"/>
      <c r="I512" s="38"/>
      <c r="J512" s="13"/>
      <c r="K512" s="13"/>
      <c r="L512" s="49"/>
      <c r="M512" s="49"/>
      <c r="N512" s="39"/>
      <c r="O512" s="13"/>
      <c r="P512" s="529"/>
      <c r="Q512" s="226"/>
      <c r="R512" s="118"/>
      <c r="S512" s="118"/>
      <c r="T512" s="118"/>
      <c r="U512" s="226"/>
      <c r="V512" s="226"/>
      <c r="W512" s="226"/>
      <c r="X512" s="55"/>
      <c r="Y512" s="55"/>
      <c r="Z512" s="226"/>
      <c r="AA512" s="226"/>
      <c r="AB512" s="237"/>
      <c r="AC512" s="237"/>
      <c r="AD512" s="237"/>
      <c r="AE512" s="237"/>
      <c r="AF512" s="176"/>
      <c r="AG512" s="227"/>
      <c r="AH512" s="45"/>
      <c r="AI512" s="45"/>
      <c r="AJ512" s="51"/>
      <c r="AK512" s="14"/>
      <c r="AL512" s="14"/>
      <c r="AM512" s="14"/>
    </row>
    <row r="513" spans="1:39" ht="38.25" customHeight="1">
      <c r="A513" s="13"/>
      <c r="B513" s="13"/>
      <c r="C513" s="13"/>
      <c r="D513" s="147"/>
      <c r="E513" s="13"/>
      <c r="F513" s="38"/>
      <c r="G513" s="14"/>
      <c r="H513" s="14"/>
      <c r="I513" s="38"/>
      <c r="J513" s="13"/>
      <c r="K513" s="13"/>
      <c r="L513" s="49"/>
      <c r="M513" s="49"/>
      <c r="N513" s="39"/>
      <c r="O513" s="13"/>
      <c r="P513" s="529"/>
      <c r="Q513" s="226"/>
      <c r="R513" s="118"/>
      <c r="S513" s="118"/>
      <c r="T513" s="118"/>
      <c r="U513" s="226"/>
      <c r="V513" s="226"/>
      <c r="W513" s="226"/>
      <c r="X513" s="55"/>
      <c r="Y513" s="55"/>
      <c r="Z513" s="226"/>
      <c r="AA513" s="226"/>
      <c r="AB513" s="237"/>
      <c r="AC513" s="237"/>
      <c r="AD513" s="237"/>
      <c r="AE513" s="237"/>
      <c r="AF513" s="176"/>
      <c r="AG513" s="227"/>
      <c r="AH513" s="45"/>
      <c r="AI513" s="45"/>
      <c r="AJ513" s="51"/>
      <c r="AK513" s="14"/>
      <c r="AL513" s="14"/>
      <c r="AM513" s="14"/>
    </row>
    <row r="514" spans="1:39" ht="38.25" customHeight="1">
      <c r="A514" s="13"/>
      <c r="B514" s="13"/>
      <c r="C514" s="13"/>
      <c r="D514" s="147"/>
      <c r="E514" s="13"/>
      <c r="F514" s="38"/>
      <c r="G514" s="14"/>
      <c r="H514" s="14"/>
      <c r="I514" s="38"/>
      <c r="J514" s="13"/>
      <c r="K514" s="13"/>
      <c r="L514" s="49"/>
      <c r="M514" s="49"/>
      <c r="N514" s="39"/>
      <c r="O514" s="13"/>
      <c r="P514" s="529"/>
      <c r="Q514" s="226"/>
      <c r="R514" s="118"/>
      <c r="S514" s="118"/>
      <c r="T514" s="118"/>
      <c r="U514" s="226"/>
      <c r="V514" s="226"/>
      <c r="W514" s="226"/>
      <c r="X514" s="55"/>
      <c r="Y514" s="55"/>
      <c r="Z514" s="226"/>
      <c r="AA514" s="226"/>
      <c r="AB514" s="237"/>
      <c r="AC514" s="237"/>
      <c r="AD514" s="237"/>
      <c r="AE514" s="237"/>
      <c r="AF514" s="176"/>
      <c r="AG514" s="227"/>
      <c r="AH514" s="45"/>
      <c r="AI514" s="45"/>
      <c r="AJ514" s="51"/>
      <c r="AK514" s="14"/>
      <c r="AL514" s="14"/>
      <c r="AM514" s="14"/>
    </row>
    <row r="515" spans="1:39" ht="38.25" customHeight="1">
      <c r="A515" s="13"/>
      <c r="B515" s="13"/>
      <c r="C515" s="13"/>
      <c r="D515" s="147"/>
      <c r="E515" s="13"/>
      <c r="F515" s="38"/>
      <c r="G515" s="14"/>
      <c r="H515" s="14"/>
      <c r="I515" s="38"/>
      <c r="J515" s="13"/>
      <c r="K515" s="13"/>
      <c r="L515" s="49"/>
      <c r="M515" s="49"/>
      <c r="N515" s="39"/>
      <c r="O515" s="13"/>
      <c r="P515" s="529"/>
      <c r="Q515" s="226"/>
      <c r="R515" s="118"/>
      <c r="S515" s="118"/>
      <c r="T515" s="118"/>
      <c r="U515" s="226"/>
      <c r="V515" s="226"/>
      <c r="W515" s="226"/>
      <c r="X515" s="55"/>
      <c r="Y515" s="55"/>
      <c r="Z515" s="226"/>
      <c r="AA515" s="226"/>
      <c r="AB515" s="237"/>
      <c r="AC515" s="237"/>
      <c r="AD515" s="237"/>
      <c r="AE515" s="237"/>
      <c r="AF515" s="176"/>
      <c r="AG515" s="227"/>
      <c r="AH515" s="45"/>
      <c r="AI515" s="45"/>
      <c r="AJ515" s="51"/>
      <c r="AK515" s="14"/>
      <c r="AL515" s="14"/>
      <c r="AM515" s="14"/>
    </row>
    <row r="516" spans="1:39" ht="38.25" customHeight="1">
      <c r="A516" s="13"/>
      <c r="B516" s="13"/>
      <c r="C516" s="13"/>
      <c r="D516" s="147"/>
      <c r="E516" s="13"/>
      <c r="F516" s="38"/>
      <c r="G516" s="14"/>
      <c r="H516" s="14"/>
      <c r="I516" s="38"/>
      <c r="J516" s="13"/>
      <c r="K516" s="13"/>
      <c r="L516" s="49"/>
      <c r="M516" s="49"/>
      <c r="N516" s="39"/>
      <c r="O516" s="13"/>
      <c r="P516" s="529"/>
      <c r="Q516" s="226"/>
      <c r="R516" s="118"/>
      <c r="S516" s="118"/>
      <c r="T516" s="118"/>
      <c r="U516" s="226"/>
      <c r="V516" s="226"/>
      <c r="W516" s="226"/>
      <c r="X516" s="55"/>
      <c r="Y516" s="55"/>
      <c r="Z516" s="226"/>
      <c r="AA516" s="226"/>
      <c r="AB516" s="237"/>
      <c r="AC516" s="237"/>
      <c r="AD516" s="237"/>
      <c r="AE516" s="237"/>
      <c r="AF516" s="176"/>
      <c r="AG516" s="227"/>
      <c r="AH516" s="45"/>
      <c r="AI516" s="45"/>
      <c r="AJ516" s="51"/>
      <c r="AK516" s="14"/>
      <c r="AL516" s="14"/>
      <c r="AM516" s="14"/>
    </row>
    <row r="517" spans="1:39" ht="38.25" customHeight="1">
      <c r="A517" s="13"/>
      <c r="B517" s="13"/>
      <c r="C517" s="13"/>
      <c r="D517" s="147"/>
      <c r="E517" s="13"/>
      <c r="F517" s="38"/>
      <c r="G517" s="14"/>
      <c r="H517" s="14"/>
      <c r="I517" s="38"/>
      <c r="J517" s="13"/>
      <c r="K517" s="13"/>
      <c r="L517" s="49"/>
      <c r="M517" s="49"/>
      <c r="N517" s="39"/>
      <c r="O517" s="13"/>
      <c r="P517" s="529"/>
      <c r="Q517" s="226"/>
      <c r="R517" s="118"/>
      <c r="S517" s="118"/>
      <c r="T517" s="118"/>
      <c r="U517" s="226"/>
      <c r="V517" s="226"/>
      <c r="W517" s="226"/>
      <c r="X517" s="55"/>
      <c r="Y517" s="55"/>
      <c r="Z517" s="226"/>
      <c r="AA517" s="226"/>
      <c r="AB517" s="237"/>
      <c r="AC517" s="237"/>
      <c r="AD517" s="237"/>
      <c r="AE517" s="237"/>
      <c r="AF517" s="176"/>
      <c r="AG517" s="227"/>
      <c r="AH517" s="45"/>
      <c r="AI517" s="45"/>
      <c r="AJ517" s="51"/>
      <c r="AK517" s="14"/>
      <c r="AL517" s="14"/>
      <c r="AM517" s="14"/>
    </row>
    <row r="518" spans="1:39" ht="38.25" customHeight="1">
      <c r="A518" s="13"/>
      <c r="B518" s="13"/>
      <c r="C518" s="13"/>
      <c r="D518" s="147"/>
      <c r="E518" s="13"/>
      <c r="F518" s="38"/>
      <c r="G518" s="14"/>
      <c r="H518" s="14"/>
      <c r="I518" s="38"/>
      <c r="J518" s="13"/>
      <c r="K518" s="13"/>
      <c r="L518" s="49"/>
      <c r="M518" s="49"/>
      <c r="N518" s="39"/>
      <c r="O518" s="13"/>
      <c r="P518" s="529"/>
      <c r="Q518" s="226"/>
      <c r="R518" s="118"/>
      <c r="S518" s="118"/>
      <c r="T518" s="118"/>
      <c r="U518" s="226"/>
      <c r="V518" s="226"/>
      <c r="W518" s="226"/>
      <c r="X518" s="55"/>
      <c r="Y518" s="55"/>
      <c r="Z518" s="226"/>
      <c r="AA518" s="226"/>
      <c r="AB518" s="237"/>
      <c r="AC518" s="237"/>
      <c r="AD518" s="237"/>
      <c r="AE518" s="237"/>
      <c r="AF518" s="176"/>
      <c r="AG518" s="227"/>
      <c r="AH518" s="45"/>
      <c r="AI518" s="45"/>
      <c r="AJ518" s="51"/>
      <c r="AK518" s="14"/>
      <c r="AL518" s="14"/>
      <c r="AM518" s="14"/>
    </row>
    <row r="519" spans="1:39" ht="38.25" customHeight="1">
      <c r="A519" s="13"/>
      <c r="B519" s="13"/>
      <c r="C519" s="13"/>
      <c r="D519" s="147"/>
      <c r="E519" s="13"/>
      <c r="F519" s="38"/>
      <c r="G519" s="14"/>
      <c r="H519" s="14"/>
      <c r="I519" s="38"/>
      <c r="J519" s="13"/>
      <c r="K519" s="13"/>
      <c r="L519" s="49"/>
      <c r="M519" s="49"/>
      <c r="N519" s="39"/>
      <c r="O519" s="13"/>
      <c r="P519" s="529"/>
      <c r="Q519" s="226"/>
      <c r="R519" s="118"/>
      <c r="S519" s="118"/>
      <c r="T519" s="118"/>
      <c r="U519" s="226"/>
      <c r="V519" s="226"/>
      <c r="W519" s="226"/>
      <c r="X519" s="55"/>
      <c r="Y519" s="55"/>
      <c r="Z519" s="226"/>
      <c r="AA519" s="226"/>
      <c r="AB519" s="237"/>
      <c r="AC519" s="237"/>
      <c r="AD519" s="237"/>
      <c r="AE519" s="237"/>
      <c r="AF519" s="176"/>
      <c r="AG519" s="227"/>
      <c r="AH519" s="45"/>
      <c r="AI519" s="45"/>
      <c r="AJ519" s="51"/>
      <c r="AK519" s="14"/>
      <c r="AL519" s="14"/>
      <c r="AM519" s="14"/>
    </row>
    <row r="520" spans="1:39" ht="38.25" customHeight="1">
      <c r="A520" s="13"/>
      <c r="B520" s="13"/>
      <c r="C520" s="13"/>
      <c r="D520" s="147"/>
      <c r="E520" s="13"/>
      <c r="F520" s="38"/>
      <c r="G520" s="14"/>
      <c r="H520" s="14"/>
      <c r="I520" s="38"/>
      <c r="J520" s="13"/>
      <c r="K520" s="13"/>
      <c r="L520" s="49"/>
      <c r="M520" s="49"/>
      <c r="N520" s="39"/>
      <c r="O520" s="13"/>
      <c r="P520" s="529"/>
      <c r="Q520" s="226"/>
      <c r="R520" s="118"/>
      <c r="S520" s="118"/>
      <c r="T520" s="118"/>
      <c r="U520" s="226"/>
      <c r="V520" s="226"/>
      <c r="W520" s="226"/>
      <c r="X520" s="55"/>
      <c r="Y520" s="55"/>
      <c r="Z520" s="226"/>
      <c r="AA520" s="226"/>
      <c r="AB520" s="237"/>
      <c r="AC520" s="237"/>
      <c r="AD520" s="237"/>
      <c r="AE520" s="237"/>
      <c r="AF520" s="176"/>
      <c r="AG520" s="227"/>
      <c r="AH520" s="45"/>
      <c r="AI520" s="45"/>
      <c r="AJ520" s="51"/>
      <c r="AK520" s="14"/>
      <c r="AL520" s="14"/>
      <c r="AM520" s="14"/>
    </row>
    <row r="521" spans="1:39" ht="38.25" customHeight="1">
      <c r="A521" s="13"/>
      <c r="B521" s="13"/>
      <c r="C521" s="13"/>
      <c r="D521" s="147"/>
      <c r="E521" s="13"/>
      <c r="F521" s="38"/>
      <c r="G521" s="14"/>
      <c r="H521" s="14"/>
      <c r="I521" s="38"/>
      <c r="J521" s="13"/>
      <c r="K521" s="13"/>
      <c r="L521" s="49"/>
      <c r="M521" s="49"/>
      <c r="N521" s="39"/>
      <c r="O521" s="13"/>
      <c r="P521" s="529"/>
      <c r="Q521" s="226"/>
      <c r="R521" s="118"/>
      <c r="S521" s="118"/>
      <c r="T521" s="118"/>
      <c r="U521" s="226"/>
      <c r="V521" s="226"/>
      <c r="W521" s="226"/>
      <c r="X521" s="55"/>
      <c r="Y521" s="55"/>
      <c r="Z521" s="226"/>
      <c r="AA521" s="226"/>
      <c r="AB521" s="237"/>
      <c r="AC521" s="237"/>
      <c r="AD521" s="237"/>
      <c r="AE521" s="237"/>
      <c r="AF521" s="176"/>
      <c r="AG521" s="227"/>
      <c r="AH521" s="45"/>
      <c r="AI521" s="45"/>
      <c r="AJ521" s="51"/>
      <c r="AK521" s="14"/>
      <c r="AL521" s="14"/>
      <c r="AM521" s="14"/>
    </row>
    <row r="522" spans="1:39" ht="38.25" customHeight="1">
      <c r="A522" s="13"/>
      <c r="B522" s="13"/>
      <c r="C522" s="13"/>
      <c r="D522" s="147"/>
      <c r="E522" s="13"/>
      <c r="F522" s="38"/>
      <c r="G522" s="14"/>
      <c r="H522" s="14"/>
      <c r="I522" s="38"/>
      <c r="J522" s="13"/>
      <c r="K522" s="13"/>
      <c r="L522" s="49"/>
      <c r="M522" s="49"/>
      <c r="N522" s="39"/>
      <c r="O522" s="13"/>
      <c r="P522" s="529"/>
      <c r="Q522" s="226"/>
      <c r="R522" s="118"/>
      <c r="S522" s="118"/>
      <c r="T522" s="118"/>
      <c r="U522" s="226"/>
      <c r="V522" s="226"/>
      <c r="W522" s="226"/>
      <c r="X522" s="55"/>
      <c r="Y522" s="55"/>
      <c r="Z522" s="226"/>
      <c r="AA522" s="226"/>
      <c r="AB522" s="237"/>
      <c r="AC522" s="237"/>
      <c r="AD522" s="237"/>
      <c r="AE522" s="237"/>
      <c r="AF522" s="176"/>
      <c r="AG522" s="227"/>
      <c r="AH522" s="45"/>
      <c r="AI522" s="45"/>
      <c r="AJ522" s="51"/>
      <c r="AK522" s="14"/>
      <c r="AL522" s="14"/>
      <c r="AM522" s="14"/>
    </row>
    <row r="523" spans="1:39" ht="38.25" customHeight="1">
      <c r="A523" s="13"/>
      <c r="B523" s="13"/>
      <c r="C523" s="13"/>
      <c r="D523" s="147"/>
      <c r="E523" s="13"/>
      <c r="F523" s="38"/>
      <c r="G523" s="14"/>
      <c r="H523" s="14"/>
      <c r="I523" s="38"/>
      <c r="J523" s="13"/>
      <c r="K523" s="13"/>
      <c r="L523" s="49"/>
      <c r="M523" s="49"/>
      <c r="N523" s="39"/>
      <c r="O523" s="13"/>
      <c r="P523" s="529"/>
      <c r="Q523" s="226"/>
      <c r="R523" s="118"/>
      <c r="S523" s="118"/>
      <c r="T523" s="118"/>
      <c r="U523" s="226"/>
      <c r="V523" s="226"/>
      <c r="W523" s="226"/>
      <c r="X523" s="55"/>
      <c r="Y523" s="55"/>
      <c r="Z523" s="226"/>
      <c r="AA523" s="226"/>
      <c r="AB523" s="237"/>
      <c r="AC523" s="237"/>
      <c r="AD523" s="237"/>
      <c r="AE523" s="237"/>
      <c r="AF523" s="176"/>
      <c r="AG523" s="227"/>
      <c r="AH523" s="45"/>
      <c r="AI523" s="45"/>
      <c r="AJ523" s="51"/>
      <c r="AK523" s="14"/>
      <c r="AL523" s="14"/>
      <c r="AM523" s="14"/>
    </row>
    <row r="524" spans="1:39" ht="38.25" customHeight="1">
      <c r="A524" s="13"/>
      <c r="B524" s="13"/>
      <c r="C524" s="13"/>
      <c r="D524" s="147"/>
      <c r="E524" s="13"/>
      <c r="F524" s="38"/>
      <c r="G524" s="14"/>
      <c r="H524" s="14"/>
      <c r="I524" s="38"/>
      <c r="J524" s="13"/>
      <c r="K524" s="13"/>
      <c r="L524" s="49"/>
      <c r="M524" s="49"/>
      <c r="N524" s="39"/>
      <c r="O524" s="13"/>
      <c r="P524" s="529"/>
      <c r="Q524" s="226"/>
      <c r="R524" s="118"/>
      <c r="S524" s="118"/>
      <c r="T524" s="118"/>
      <c r="U524" s="226"/>
      <c r="V524" s="226"/>
      <c r="W524" s="226"/>
      <c r="X524" s="55"/>
      <c r="Y524" s="55"/>
      <c r="Z524" s="226"/>
      <c r="AA524" s="226"/>
      <c r="AB524" s="237"/>
      <c r="AC524" s="237"/>
      <c r="AD524" s="237"/>
      <c r="AE524" s="237"/>
      <c r="AF524" s="176"/>
      <c r="AG524" s="227"/>
      <c r="AH524" s="45"/>
      <c r="AI524" s="45"/>
      <c r="AJ524" s="51"/>
      <c r="AK524" s="14"/>
      <c r="AL524" s="14"/>
      <c r="AM524" s="14"/>
    </row>
    <row r="525" spans="1:39" ht="38.25" customHeight="1">
      <c r="A525" s="13"/>
      <c r="B525" s="13"/>
      <c r="C525" s="13"/>
      <c r="D525" s="147"/>
      <c r="E525" s="13"/>
      <c r="F525" s="38"/>
      <c r="G525" s="14"/>
      <c r="H525" s="14"/>
      <c r="I525" s="38"/>
      <c r="J525" s="13"/>
      <c r="K525" s="13"/>
      <c r="L525" s="49"/>
      <c r="M525" s="49"/>
      <c r="N525" s="39"/>
      <c r="O525" s="13"/>
      <c r="P525" s="529"/>
      <c r="Q525" s="226"/>
      <c r="R525" s="118"/>
      <c r="S525" s="118"/>
      <c r="T525" s="118"/>
      <c r="U525" s="226"/>
      <c r="V525" s="226"/>
      <c r="W525" s="226"/>
      <c r="X525" s="55"/>
      <c r="Y525" s="55"/>
      <c r="Z525" s="226"/>
      <c r="AA525" s="226"/>
      <c r="AB525" s="237"/>
      <c r="AC525" s="237"/>
      <c r="AD525" s="237"/>
      <c r="AE525" s="237"/>
      <c r="AF525" s="176"/>
      <c r="AG525" s="227"/>
      <c r="AH525" s="45"/>
      <c r="AI525" s="45"/>
      <c r="AJ525" s="51"/>
      <c r="AK525" s="14"/>
      <c r="AL525" s="14"/>
      <c r="AM525" s="14"/>
    </row>
    <row r="526" spans="1:39" ht="38.25" customHeight="1">
      <c r="A526" s="13"/>
      <c r="B526" s="13"/>
      <c r="C526" s="13"/>
      <c r="D526" s="147"/>
      <c r="E526" s="13"/>
      <c r="F526" s="38"/>
      <c r="G526" s="14"/>
      <c r="H526" s="14"/>
      <c r="I526" s="38"/>
      <c r="J526" s="13"/>
      <c r="K526" s="13"/>
      <c r="L526" s="49"/>
      <c r="M526" s="49"/>
      <c r="N526" s="39"/>
      <c r="O526" s="13"/>
      <c r="P526" s="529"/>
      <c r="Q526" s="226"/>
      <c r="R526" s="118"/>
      <c r="S526" s="118"/>
      <c r="T526" s="118"/>
      <c r="U526" s="226"/>
      <c r="V526" s="226"/>
      <c r="W526" s="226"/>
      <c r="X526" s="55"/>
      <c r="Y526" s="55"/>
      <c r="Z526" s="226"/>
      <c r="AA526" s="226"/>
      <c r="AB526" s="237"/>
      <c r="AC526" s="237"/>
      <c r="AD526" s="237"/>
      <c r="AE526" s="237"/>
      <c r="AF526" s="176"/>
      <c r="AG526" s="227"/>
      <c r="AH526" s="45"/>
      <c r="AI526" s="45"/>
      <c r="AJ526" s="51"/>
      <c r="AK526" s="14"/>
      <c r="AL526" s="14"/>
      <c r="AM526" s="14"/>
    </row>
    <row r="527" spans="1:39" ht="38.25" customHeight="1">
      <c r="A527" s="13"/>
      <c r="B527" s="13"/>
      <c r="C527" s="13"/>
      <c r="D527" s="147"/>
      <c r="E527" s="13"/>
      <c r="F527" s="38"/>
      <c r="G527" s="14"/>
      <c r="H527" s="14"/>
      <c r="I527" s="38"/>
      <c r="J527" s="13"/>
      <c r="K527" s="13"/>
      <c r="L527" s="49"/>
      <c r="M527" s="49"/>
      <c r="N527" s="39"/>
      <c r="O527" s="13"/>
      <c r="P527" s="529"/>
      <c r="Q527" s="226"/>
      <c r="R527" s="118"/>
      <c r="S527" s="118"/>
      <c r="T527" s="118"/>
      <c r="U527" s="226"/>
      <c r="V527" s="226"/>
      <c r="W527" s="226"/>
      <c r="X527" s="55"/>
      <c r="Y527" s="55"/>
      <c r="Z527" s="226"/>
      <c r="AA527" s="226"/>
      <c r="AB527" s="237"/>
      <c r="AC527" s="237"/>
      <c r="AD527" s="237"/>
      <c r="AE527" s="237"/>
      <c r="AF527" s="176"/>
      <c r="AG527" s="227"/>
      <c r="AH527" s="45"/>
      <c r="AI527" s="45"/>
      <c r="AJ527" s="51"/>
      <c r="AK527" s="14"/>
      <c r="AL527" s="14"/>
      <c r="AM527" s="14"/>
    </row>
    <row r="528" spans="1:39" ht="38.25" customHeight="1">
      <c r="A528" s="13"/>
      <c r="B528" s="13"/>
      <c r="C528" s="13"/>
      <c r="D528" s="147"/>
      <c r="E528" s="13"/>
      <c r="F528" s="38"/>
      <c r="G528" s="14"/>
      <c r="H528" s="14"/>
      <c r="I528" s="38"/>
      <c r="J528" s="13"/>
      <c r="K528" s="13"/>
      <c r="L528" s="49"/>
      <c r="M528" s="49"/>
      <c r="N528" s="39"/>
      <c r="O528" s="13"/>
      <c r="P528" s="529"/>
      <c r="Q528" s="226"/>
      <c r="R528" s="118"/>
      <c r="S528" s="118"/>
      <c r="T528" s="118"/>
      <c r="U528" s="226"/>
      <c r="V528" s="226"/>
      <c r="W528" s="226"/>
      <c r="X528" s="55"/>
      <c r="Y528" s="55"/>
      <c r="Z528" s="226"/>
      <c r="AA528" s="226"/>
      <c r="AB528" s="237"/>
      <c r="AC528" s="237"/>
      <c r="AD528" s="237"/>
      <c r="AE528" s="237"/>
      <c r="AF528" s="176"/>
      <c r="AG528" s="227"/>
      <c r="AH528" s="45"/>
      <c r="AI528" s="45"/>
      <c r="AJ528" s="51"/>
      <c r="AK528" s="14"/>
      <c r="AL528" s="14"/>
      <c r="AM528" s="14"/>
    </row>
    <row r="529" spans="1:39" ht="38.25" customHeight="1">
      <c r="A529" s="13"/>
      <c r="B529" s="13"/>
      <c r="C529" s="13"/>
      <c r="D529" s="147"/>
      <c r="E529" s="13"/>
      <c r="F529" s="38"/>
      <c r="G529" s="14"/>
      <c r="H529" s="14"/>
      <c r="I529" s="38"/>
      <c r="J529" s="13"/>
      <c r="K529" s="13"/>
      <c r="L529" s="49"/>
      <c r="M529" s="49"/>
      <c r="N529" s="39"/>
      <c r="O529" s="13"/>
      <c r="P529" s="529"/>
      <c r="Q529" s="226"/>
      <c r="R529" s="118"/>
      <c r="S529" s="118"/>
      <c r="T529" s="118"/>
      <c r="U529" s="226"/>
      <c r="V529" s="226"/>
      <c r="W529" s="226"/>
      <c r="X529" s="55"/>
      <c r="Y529" s="55"/>
      <c r="Z529" s="226"/>
      <c r="AA529" s="226"/>
      <c r="AB529" s="237"/>
      <c r="AC529" s="237"/>
      <c r="AD529" s="237"/>
      <c r="AE529" s="237"/>
      <c r="AF529" s="176"/>
      <c r="AG529" s="227"/>
      <c r="AH529" s="45"/>
      <c r="AI529" s="45"/>
      <c r="AJ529" s="51"/>
      <c r="AK529" s="14"/>
      <c r="AL529" s="14"/>
      <c r="AM529" s="14"/>
    </row>
    <row r="530" spans="1:39" ht="38.25" customHeight="1">
      <c r="A530" s="13"/>
      <c r="B530" s="13"/>
      <c r="C530" s="13"/>
      <c r="D530" s="147"/>
      <c r="E530" s="13"/>
      <c r="F530" s="38"/>
      <c r="G530" s="14"/>
      <c r="H530" s="14"/>
      <c r="I530" s="38"/>
      <c r="J530" s="13"/>
      <c r="K530" s="13"/>
      <c r="L530" s="49"/>
      <c r="M530" s="49"/>
      <c r="N530" s="39"/>
      <c r="O530" s="13"/>
      <c r="P530" s="529"/>
      <c r="Q530" s="226"/>
      <c r="R530" s="118"/>
      <c r="S530" s="118"/>
      <c r="T530" s="118"/>
      <c r="U530" s="226"/>
      <c r="V530" s="226"/>
      <c r="W530" s="226"/>
      <c r="X530" s="55"/>
      <c r="Y530" s="55"/>
      <c r="Z530" s="226"/>
      <c r="AA530" s="226"/>
      <c r="AB530" s="237"/>
      <c r="AC530" s="237"/>
      <c r="AD530" s="237"/>
      <c r="AE530" s="237"/>
      <c r="AF530" s="176"/>
      <c r="AG530" s="227"/>
      <c r="AH530" s="45"/>
      <c r="AI530" s="45"/>
      <c r="AJ530" s="51"/>
      <c r="AK530" s="14"/>
      <c r="AL530" s="14"/>
      <c r="AM530" s="14"/>
    </row>
    <row r="531" spans="1:39" ht="38.25" customHeight="1">
      <c r="A531" s="13"/>
      <c r="B531" s="13"/>
      <c r="C531" s="13"/>
      <c r="D531" s="147"/>
      <c r="E531" s="13"/>
      <c r="F531" s="38"/>
      <c r="G531" s="14"/>
      <c r="H531" s="14"/>
      <c r="I531" s="38"/>
      <c r="J531" s="13"/>
      <c r="K531" s="13"/>
      <c r="L531" s="49"/>
      <c r="M531" s="49"/>
      <c r="N531" s="39"/>
      <c r="O531" s="13"/>
      <c r="P531" s="529"/>
      <c r="Q531" s="226"/>
      <c r="R531" s="118"/>
      <c r="S531" s="118"/>
      <c r="T531" s="118"/>
      <c r="U531" s="226"/>
      <c r="V531" s="226"/>
      <c r="W531" s="226"/>
      <c r="X531" s="55"/>
      <c r="Y531" s="55"/>
      <c r="Z531" s="226"/>
      <c r="AA531" s="226"/>
      <c r="AB531" s="237"/>
      <c r="AC531" s="237"/>
      <c r="AD531" s="237"/>
      <c r="AE531" s="237"/>
      <c r="AF531" s="176"/>
      <c r="AG531" s="227"/>
      <c r="AH531" s="45"/>
      <c r="AI531" s="45"/>
      <c r="AJ531" s="51"/>
      <c r="AK531" s="14"/>
      <c r="AL531" s="14"/>
      <c r="AM531" s="14"/>
    </row>
    <row r="532" spans="1:39" ht="38.25" customHeight="1">
      <c r="A532" s="13"/>
      <c r="B532" s="13"/>
      <c r="C532" s="13"/>
      <c r="D532" s="147"/>
      <c r="E532" s="13"/>
      <c r="F532" s="38"/>
      <c r="G532" s="14"/>
      <c r="H532" s="14"/>
      <c r="I532" s="38"/>
      <c r="J532" s="13"/>
      <c r="K532" s="13"/>
      <c r="L532" s="49"/>
      <c r="M532" s="49"/>
      <c r="N532" s="39"/>
      <c r="O532" s="13"/>
      <c r="P532" s="529"/>
      <c r="Q532" s="226"/>
      <c r="R532" s="118"/>
      <c r="S532" s="118"/>
      <c r="T532" s="118"/>
      <c r="U532" s="226"/>
      <c r="V532" s="226"/>
      <c r="W532" s="226"/>
      <c r="X532" s="55"/>
      <c r="Y532" s="55"/>
      <c r="Z532" s="226"/>
      <c r="AA532" s="226"/>
      <c r="AB532" s="237"/>
      <c r="AC532" s="237"/>
      <c r="AD532" s="237"/>
      <c r="AE532" s="237"/>
      <c r="AF532" s="176"/>
      <c r="AG532" s="227"/>
      <c r="AH532" s="45"/>
      <c r="AI532" s="45"/>
      <c r="AJ532" s="51"/>
      <c r="AK532" s="14"/>
      <c r="AL532" s="14"/>
      <c r="AM532" s="14"/>
    </row>
    <row r="533" spans="1:39" ht="38.25" customHeight="1">
      <c r="A533" s="13"/>
      <c r="B533" s="13"/>
      <c r="C533" s="13"/>
      <c r="D533" s="147"/>
      <c r="E533" s="13"/>
      <c r="F533" s="38"/>
      <c r="G533" s="14"/>
      <c r="H533" s="14"/>
      <c r="I533" s="38"/>
      <c r="J533" s="13"/>
      <c r="K533" s="13"/>
      <c r="L533" s="49"/>
      <c r="M533" s="49"/>
      <c r="N533" s="39"/>
      <c r="O533" s="13"/>
      <c r="P533" s="529"/>
      <c r="Q533" s="226"/>
      <c r="R533" s="118"/>
      <c r="S533" s="118"/>
      <c r="T533" s="118"/>
      <c r="U533" s="226"/>
      <c r="V533" s="226"/>
      <c r="W533" s="226"/>
      <c r="X533" s="55"/>
      <c r="Y533" s="55"/>
      <c r="Z533" s="226"/>
      <c r="AA533" s="226"/>
      <c r="AB533" s="237"/>
      <c r="AC533" s="237"/>
      <c r="AD533" s="237"/>
      <c r="AE533" s="237"/>
      <c r="AF533" s="176"/>
      <c r="AG533" s="227"/>
      <c r="AH533" s="45"/>
      <c r="AI533" s="45"/>
      <c r="AJ533" s="51"/>
      <c r="AK533" s="14"/>
      <c r="AL533" s="14"/>
      <c r="AM533" s="14"/>
    </row>
    <row r="534" spans="1:39" ht="38.25" customHeight="1">
      <c r="A534" s="13"/>
      <c r="B534" s="13"/>
      <c r="C534" s="13"/>
      <c r="D534" s="147"/>
      <c r="E534" s="13"/>
      <c r="F534" s="38"/>
      <c r="G534" s="14"/>
      <c r="H534" s="14"/>
      <c r="I534" s="38"/>
      <c r="J534" s="13"/>
      <c r="K534" s="13"/>
      <c r="L534" s="49"/>
      <c r="M534" s="49"/>
      <c r="N534" s="39"/>
      <c r="O534" s="13"/>
      <c r="P534" s="529"/>
      <c r="Q534" s="226"/>
      <c r="R534" s="118"/>
      <c r="S534" s="118"/>
      <c r="T534" s="118"/>
      <c r="U534" s="226"/>
      <c r="V534" s="226"/>
      <c r="W534" s="226"/>
      <c r="X534" s="55"/>
      <c r="Y534" s="55"/>
      <c r="Z534" s="226"/>
      <c r="AA534" s="226"/>
      <c r="AB534" s="237"/>
      <c r="AC534" s="237"/>
      <c r="AD534" s="237"/>
      <c r="AE534" s="237"/>
      <c r="AF534" s="176"/>
      <c r="AG534" s="227"/>
      <c r="AH534" s="45"/>
      <c r="AI534" s="45"/>
      <c r="AJ534" s="51"/>
      <c r="AK534" s="14"/>
      <c r="AL534" s="14"/>
      <c r="AM534" s="14"/>
    </row>
    <row r="535" spans="1:39" ht="38.25" customHeight="1">
      <c r="A535" s="13"/>
      <c r="B535" s="13"/>
      <c r="C535" s="13"/>
      <c r="D535" s="147"/>
      <c r="E535" s="13"/>
      <c r="F535" s="38"/>
      <c r="G535" s="14"/>
      <c r="H535" s="14"/>
      <c r="I535" s="38"/>
      <c r="J535" s="13"/>
      <c r="K535" s="13"/>
      <c r="L535" s="49"/>
      <c r="M535" s="49"/>
      <c r="N535" s="39"/>
      <c r="O535" s="13"/>
      <c r="P535" s="529"/>
      <c r="Q535" s="226"/>
      <c r="R535" s="118"/>
      <c r="S535" s="118"/>
      <c r="T535" s="118"/>
      <c r="U535" s="226"/>
      <c r="V535" s="226"/>
      <c r="W535" s="226"/>
      <c r="X535" s="55"/>
      <c r="Y535" s="55"/>
      <c r="Z535" s="226"/>
      <c r="AA535" s="226"/>
      <c r="AB535" s="237"/>
      <c r="AC535" s="237"/>
      <c r="AD535" s="237"/>
      <c r="AE535" s="237"/>
      <c r="AF535" s="176"/>
      <c r="AG535" s="227"/>
      <c r="AH535" s="45"/>
      <c r="AI535" s="45"/>
      <c r="AJ535" s="51"/>
      <c r="AK535" s="14"/>
      <c r="AL535" s="14"/>
      <c r="AM535" s="14"/>
    </row>
    <row r="536" spans="1:39" ht="38.25" customHeight="1">
      <c r="A536" s="13"/>
      <c r="B536" s="13"/>
      <c r="C536" s="13"/>
      <c r="D536" s="147"/>
      <c r="E536" s="13"/>
      <c r="F536" s="38"/>
      <c r="G536" s="14"/>
      <c r="H536" s="14"/>
      <c r="I536" s="38"/>
      <c r="J536" s="13"/>
      <c r="K536" s="13"/>
      <c r="L536" s="49"/>
      <c r="M536" s="49"/>
      <c r="N536" s="39"/>
      <c r="O536" s="13"/>
      <c r="P536" s="529"/>
      <c r="Q536" s="226"/>
      <c r="R536" s="118"/>
      <c r="S536" s="118"/>
      <c r="T536" s="118"/>
      <c r="U536" s="226"/>
      <c r="V536" s="226"/>
      <c r="W536" s="226"/>
      <c r="X536" s="55"/>
      <c r="Y536" s="55"/>
      <c r="Z536" s="226"/>
      <c r="AA536" s="226"/>
      <c r="AB536" s="237"/>
      <c r="AC536" s="237"/>
      <c r="AD536" s="237"/>
      <c r="AE536" s="237"/>
      <c r="AF536" s="176"/>
      <c r="AG536" s="227"/>
      <c r="AH536" s="45"/>
      <c r="AI536" s="45"/>
      <c r="AJ536" s="51"/>
      <c r="AK536" s="14"/>
      <c r="AL536" s="14"/>
      <c r="AM536" s="14"/>
    </row>
    <row r="537" spans="1:39" ht="38.25" customHeight="1">
      <c r="A537" s="13"/>
      <c r="B537" s="13"/>
      <c r="C537" s="13"/>
      <c r="D537" s="147"/>
      <c r="E537" s="13"/>
      <c r="F537" s="38"/>
      <c r="G537" s="14"/>
      <c r="H537" s="14"/>
      <c r="I537" s="38"/>
      <c r="J537" s="13"/>
      <c r="K537" s="13"/>
      <c r="L537" s="49"/>
      <c r="M537" s="49"/>
      <c r="N537" s="39"/>
      <c r="O537" s="13"/>
      <c r="P537" s="529"/>
      <c r="Q537" s="226"/>
      <c r="R537" s="118"/>
      <c r="S537" s="118"/>
      <c r="T537" s="118"/>
      <c r="U537" s="226"/>
      <c r="V537" s="226"/>
      <c r="W537" s="226"/>
      <c r="X537" s="55"/>
      <c r="Y537" s="55"/>
      <c r="Z537" s="226"/>
      <c r="AA537" s="226"/>
      <c r="AB537" s="237"/>
      <c r="AC537" s="237"/>
      <c r="AD537" s="237"/>
      <c r="AE537" s="237"/>
      <c r="AF537" s="176"/>
      <c r="AG537" s="227"/>
      <c r="AH537" s="45"/>
      <c r="AI537" s="45"/>
      <c r="AJ537" s="51"/>
      <c r="AK537" s="14"/>
      <c r="AL537" s="14"/>
      <c r="AM537" s="14"/>
    </row>
    <row r="538" spans="1:39" ht="38.25" customHeight="1">
      <c r="A538" s="13"/>
      <c r="B538" s="13"/>
      <c r="C538" s="13"/>
      <c r="D538" s="147"/>
      <c r="E538" s="13"/>
      <c r="F538" s="38"/>
      <c r="G538" s="14"/>
      <c r="H538" s="14"/>
      <c r="I538" s="38"/>
      <c r="J538" s="13"/>
      <c r="K538" s="13"/>
      <c r="L538" s="49"/>
      <c r="M538" s="49"/>
      <c r="N538" s="39"/>
      <c r="O538" s="13"/>
      <c r="P538" s="529"/>
      <c r="Q538" s="226"/>
      <c r="R538" s="118"/>
      <c r="S538" s="118"/>
      <c r="T538" s="118"/>
      <c r="U538" s="226"/>
      <c r="V538" s="226"/>
      <c r="W538" s="226"/>
      <c r="X538" s="55"/>
      <c r="Y538" s="55"/>
      <c r="Z538" s="226"/>
      <c r="AA538" s="226"/>
      <c r="AB538" s="237"/>
      <c r="AC538" s="237"/>
      <c r="AD538" s="237"/>
      <c r="AE538" s="237"/>
      <c r="AF538" s="176"/>
      <c r="AG538" s="227"/>
      <c r="AH538" s="45"/>
      <c r="AI538" s="45"/>
      <c r="AJ538" s="51"/>
      <c r="AK538" s="14"/>
      <c r="AL538" s="14"/>
      <c r="AM538" s="14"/>
    </row>
    <row r="539" spans="1:39" ht="38.25" customHeight="1">
      <c r="A539" s="13"/>
      <c r="B539" s="13"/>
      <c r="C539" s="13"/>
      <c r="D539" s="147"/>
      <c r="E539" s="13"/>
      <c r="F539" s="38"/>
      <c r="G539" s="14"/>
      <c r="H539" s="14"/>
      <c r="I539" s="38"/>
      <c r="J539" s="13"/>
      <c r="K539" s="13"/>
      <c r="L539" s="49"/>
      <c r="M539" s="49"/>
      <c r="N539" s="39"/>
      <c r="O539" s="13"/>
      <c r="P539" s="529"/>
      <c r="Q539" s="226"/>
      <c r="R539" s="118"/>
      <c r="S539" s="118"/>
      <c r="T539" s="118"/>
      <c r="U539" s="226"/>
      <c r="V539" s="226"/>
      <c r="W539" s="226"/>
      <c r="X539" s="55"/>
      <c r="Y539" s="55"/>
      <c r="Z539" s="226"/>
      <c r="AA539" s="226"/>
      <c r="AB539" s="237"/>
      <c r="AC539" s="237"/>
      <c r="AD539" s="237"/>
      <c r="AE539" s="237"/>
      <c r="AF539" s="176"/>
      <c r="AG539" s="227"/>
      <c r="AH539" s="45"/>
      <c r="AI539" s="45"/>
      <c r="AJ539" s="51"/>
      <c r="AK539" s="14"/>
      <c r="AL539" s="14"/>
      <c r="AM539" s="14"/>
    </row>
    <row r="540" spans="1:39" ht="38.25" customHeight="1">
      <c r="A540" s="13"/>
      <c r="B540" s="13"/>
      <c r="C540" s="13"/>
      <c r="D540" s="147"/>
      <c r="E540" s="13"/>
      <c r="F540" s="38"/>
      <c r="G540" s="14"/>
      <c r="H540" s="14"/>
      <c r="I540" s="38"/>
      <c r="J540" s="13"/>
      <c r="K540" s="13"/>
      <c r="L540" s="49"/>
      <c r="M540" s="49"/>
      <c r="N540" s="39"/>
      <c r="O540" s="13"/>
      <c r="P540" s="529"/>
      <c r="Q540" s="226"/>
      <c r="R540" s="118"/>
      <c r="S540" s="118"/>
      <c r="T540" s="118"/>
      <c r="U540" s="226"/>
      <c r="V540" s="226"/>
      <c r="W540" s="226"/>
      <c r="X540" s="55"/>
      <c r="Y540" s="55"/>
      <c r="Z540" s="226"/>
      <c r="AA540" s="226"/>
      <c r="AB540" s="237"/>
      <c r="AC540" s="237"/>
      <c r="AD540" s="237"/>
      <c r="AE540" s="237"/>
      <c r="AF540" s="176"/>
      <c r="AG540" s="227"/>
      <c r="AH540" s="45"/>
      <c r="AI540" s="45"/>
      <c r="AJ540" s="51"/>
      <c r="AK540" s="14"/>
      <c r="AL540" s="14"/>
      <c r="AM540" s="14"/>
    </row>
    <row r="541" spans="1:39" ht="38.25" customHeight="1">
      <c r="A541" s="13"/>
      <c r="B541" s="13"/>
      <c r="C541" s="13"/>
      <c r="D541" s="147"/>
      <c r="E541" s="13"/>
      <c r="F541" s="38"/>
      <c r="G541" s="14"/>
      <c r="H541" s="14"/>
      <c r="I541" s="38"/>
      <c r="J541" s="13"/>
      <c r="K541" s="13"/>
      <c r="L541" s="49"/>
      <c r="M541" s="49"/>
      <c r="N541" s="39"/>
      <c r="O541" s="13"/>
      <c r="P541" s="529"/>
      <c r="Q541" s="226"/>
      <c r="R541" s="118"/>
      <c r="S541" s="118"/>
      <c r="T541" s="118"/>
      <c r="U541" s="226"/>
      <c r="V541" s="226"/>
      <c r="W541" s="226"/>
      <c r="X541" s="55"/>
      <c r="Y541" s="55"/>
      <c r="Z541" s="226"/>
      <c r="AA541" s="226"/>
      <c r="AB541" s="237"/>
      <c r="AC541" s="237"/>
      <c r="AD541" s="237"/>
      <c r="AE541" s="237"/>
      <c r="AF541" s="176"/>
      <c r="AG541" s="227"/>
      <c r="AH541" s="45"/>
      <c r="AI541" s="45"/>
      <c r="AJ541" s="51"/>
      <c r="AK541" s="14"/>
      <c r="AL541" s="14"/>
      <c r="AM541" s="14"/>
    </row>
    <row r="542" spans="1:39" ht="38.25" customHeight="1">
      <c r="A542" s="13"/>
      <c r="B542" s="13"/>
      <c r="C542" s="13"/>
      <c r="D542" s="147"/>
      <c r="E542" s="13"/>
      <c r="F542" s="38"/>
      <c r="G542" s="14"/>
      <c r="H542" s="14"/>
      <c r="I542" s="38"/>
      <c r="J542" s="13"/>
      <c r="K542" s="13"/>
      <c r="L542" s="49"/>
      <c r="M542" s="49"/>
      <c r="N542" s="39"/>
      <c r="O542" s="13"/>
      <c r="P542" s="529"/>
      <c r="Q542" s="226"/>
      <c r="R542" s="118"/>
      <c r="S542" s="118"/>
      <c r="T542" s="118"/>
      <c r="U542" s="226"/>
      <c r="V542" s="226"/>
      <c r="W542" s="226"/>
      <c r="X542" s="55"/>
      <c r="Y542" s="55"/>
      <c r="Z542" s="226"/>
      <c r="AA542" s="226"/>
      <c r="AB542" s="237"/>
      <c r="AC542" s="237"/>
      <c r="AD542" s="237"/>
      <c r="AE542" s="237"/>
      <c r="AF542" s="176"/>
      <c r="AG542" s="227"/>
      <c r="AH542" s="45"/>
      <c r="AI542" s="45"/>
      <c r="AJ542" s="51"/>
      <c r="AK542" s="14"/>
      <c r="AL542" s="14"/>
      <c r="AM542" s="14"/>
    </row>
    <row r="543" spans="1:39" ht="38.25" customHeight="1">
      <c r="A543" s="13"/>
      <c r="B543" s="13"/>
      <c r="C543" s="13"/>
      <c r="D543" s="147"/>
      <c r="E543" s="13"/>
      <c r="F543" s="38"/>
      <c r="G543" s="14"/>
      <c r="H543" s="14"/>
      <c r="I543" s="38"/>
      <c r="J543" s="13"/>
      <c r="K543" s="13"/>
      <c r="L543" s="49"/>
      <c r="M543" s="49"/>
      <c r="N543" s="39"/>
      <c r="O543" s="13"/>
      <c r="P543" s="529"/>
      <c r="Q543" s="226"/>
      <c r="R543" s="118"/>
      <c r="S543" s="118"/>
      <c r="T543" s="118"/>
      <c r="U543" s="226"/>
      <c r="V543" s="226"/>
      <c r="W543" s="226"/>
      <c r="X543" s="55"/>
      <c r="Y543" s="55"/>
      <c r="Z543" s="226"/>
      <c r="AA543" s="226"/>
      <c r="AB543" s="237"/>
      <c r="AC543" s="237"/>
      <c r="AD543" s="237"/>
      <c r="AE543" s="237"/>
      <c r="AF543" s="176"/>
      <c r="AG543" s="227"/>
      <c r="AH543" s="45"/>
      <c r="AI543" s="45"/>
      <c r="AJ543" s="51"/>
      <c r="AK543" s="14"/>
      <c r="AL543" s="14"/>
      <c r="AM543" s="14"/>
    </row>
    <row r="544" spans="1:39" ht="38.25" customHeight="1">
      <c r="A544" s="13"/>
      <c r="B544" s="13"/>
      <c r="C544" s="13"/>
      <c r="D544" s="147"/>
      <c r="E544" s="13"/>
      <c r="F544" s="38"/>
      <c r="G544" s="14"/>
      <c r="H544" s="14"/>
      <c r="I544" s="38"/>
      <c r="J544" s="13"/>
      <c r="K544" s="13"/>
      <c r="L544" s="49"/>
      <c r="M544" s="49"/>
      <c r="N544" s="39"/>
      <c r="O544" s="13"/>
      <c r="P544" s="529"/>
      <c r="Q544" s="226"/>
      <c r="R544" s="118"/>
      <c r="S544" s="118"/>
      <c r="T544" s="118"/>
      <c r="U544" s="226"/>
      <c r="V544" s="226"/>
      <c r="W544" s="226"/>
      <c r="X544" s="55"/>
      <c r="Y544" s="55"/>
      <c r="Z544" s="226"/>
      <c r="AA544" s="226"/>
      <c r="AB544" s="237"/>
      <c r="AC544" s="237"/>
      <c r="AD544" s="237"/>
      <c r="AE544" s="237"/>
      <c r="AF544" s="176"/>
      <c r="AG544" s="227"/>
      <c r="AH544" s="45"/>
      <c r="AI544" s="45"/>
      <c r="AJ544" s="51"/>
      <c r="AK544" s="14"/>
      <c r="AL544" s="14"/>
      <c r="AM544" s="14"/>
    </row>
    <row r="545" spans="1:39" ht="38.25" customHeight="1">
      <c r="A545" s="13"/>
      <c r="B545" s="13"/>
      <c r="C545" s="13"/>
      <c r="D545" s="147"/>
      <c r="E545" s="13"/>
      <c r="F545" s="38"/>
      <c r="G545" s="14"/>
      <c r="H545" s="14"/>
      <c r="I545" s="38"/>
      <c r="J545" s="13"/>
      <c r="K545" s="13"/>
      <c r="L545" s="49"/>
      <c r="M545" s="49"/>
      <c r="N545" s="39"/>
      <c r="O545" s="13"/>
      <c r="P545" s="529"/>
      <c r="Q545" s="226"/>
      <c r="R545" s="118"/>
      <c r="S545" s="118"/>
      <c r="T545" s="118"/>
      <c r="U545" s="226"/>
      <c r="V545" s="226"/>
      <c r="W545" s="226"/>
      <c r="X545" s="55"/>
      <c r="Y545" s="55"/>
      <c r="Z545" s="226"/>
      <c r="AA545" s="226"/>
      <c r="AB545" s="237"/>
      <c r="AC545" s="237"/>
      <c r="AD545" s="237"/>
      <c r="AE545" s="237"/>
      <c r="AF545" s="176"/>
      <c r="AG545" s="227"/>
      <c r="AH545" s="45"/>
      <c r="AI545" s="45"/>
      <c r="AJ545" s="51"/>
      <c r="AK545" s="14"/>
      <c r="AL545" s="14"/>
      <c r="AM545" s="14"/>
    </row>
    <row r="546" spans="1:39" ht="38.25" customHeight="1">
      <c r="A546" s="13"/>
      <c r="B546" s="13"/>
      <c r="C546" s="13"/>
      <c r="D546" s="147"/>
      <c r="E546" s="13"/>
      <c r="F546" s="38"/>
      <c r="G546" s="14"/>
      <c r="H546" s="14"/>
      <c r="I546" s="38"/>
      <c r="J546" s="13"/>
      <c r="K546" s="13"/>
      <c r="L546" s="49"/>
      <c r="M546" s="49"/>
      <c r="N546" s="39"/>
      <c r="O546" s="13"/>
      <c r="P546" s="529"/>
      <c r="Q546" s="226"/>
      <c r="R546" s="118"/>
      <c r="S546" s="118"/>
      <c r="T546" s="118"/>
      <c r="U546" s="226"/>
      <c r="V546" s="226"/>
      <c r="W546" s="226"/>
      <c r="X546" s="55"/>
      <c r="Y546" s="55"/>
      <c r="Z546" s="226"/>
      <c r="AA546" s="226"/>
      <c r="AB546" s="237"/>
      <c r="AC546" s="237"/>
      <c r="AD546" s="237"/>
      <c r="AE546" s="237"/>
      <c r="AF546" s="176"/>
      <c r="AG546" s="227"/>
      <c r="AH546" s="45"/>
      <c r="AI546" s="45"/>
      <c r="AJ546" s="51"/>
      <c r="AK546" s="14"/>
      <c r="AL546" s="14"/>
      <c r="AM546" s="14"/>
    </row>
    <row r="547" spans="1:39" ht="38.25" customHeight="1">
      <c r="A547" s="13"/>
      <c r="B547" s="13"/>
      <c r="C547" s="13"/>
      <c r="D547" s="147"/>
      <c r="E547" s="13"/>
      <c r="F547" s="38"/>
      <c r="G547" s="14"/>
      <c r="H547" s="14"/>
      <c r="I547" s="38"/>
      <c r="J547" s="13"/>
      <c r="K547" s="13"/>
      <c r="L547" s="49"/>
      <c r="M547" s="49"/>
      <c r="N547" s="39"/>
      <c r="O547" s="13"/>
      <c r="P547" s="529"/>
      <c r="Q547" s="226"/>
      <c r="R547" s="118"/>
      <c r="S547" s="118"/>
      <c r="T547" s="118"/>
      <c r="U547" s="226"/>
      <c r="V547" s="226"/>
      <c r="W547" s="226"/>
      <c r="X547" s="55"/>
      <c r="Y547" s="55"/>
      <c r="Z547" s="226"/>
      <c r="AA547" s="226"/>
      <c r="AB547" s="237"/>
      <c r="AC547" s="237"/>
      <c r="AD547" s="237"/>
      <c r="AE547" s="237"/>
      <c r="AF547" s="176"/>
      <c r="AG547" s="227"/>
      <c r="AH547" s="45"/>
      <c r="AI547" s="45"/>
      <c r="AJ547" s="51"/>
      <c r="AK547" s="14"/>
      <c r="AL547" s="14"/>
      <c r="AM547" s="14"/>
    </row>
    <row r="548" spans="1:39" ht="38.25" customHeight="1">
      <c r="A548" s="13"/>
      <c r="B548" s="13"/>
      <c r="C548" s="13"/>
      <c r="D548" s="147"/>
      <c r="E548" s="13"/>
      <c r="F548" s="38"/>
      <c r="G548" s="14"/>
      <c r="H548" s="14"/>
      <c r="I548" s="38"/>
      <c r="J548" s="13"/>
      <c r="K548" s="13"/>
      <c r="L548" s="49"/>
      <c r="M548" s="49"/>
      <c r="N548" s="39"/>
      <c r="O548" s="13"/>
      <c r="P548" s="529"/>
      <c r="Q548" s="226"/>
      <c r="R548" s="118"/>
      <c r="S548" s="118"/>
      <c r="T548" s="118"/>
      <c r="U548" s="226"/>
      <c r="V548" s="226"/>
      <c r="W548" s="226"/>
      <c r="X548" s="55"/>
      <c r="Y548" s="55"/>
      <c r="Z548" s="226"/>
      <c r="AA548" s="226"/>
      <c r="AB548" s="237"/>
      <c r="AC548" s="237"/>
      <c r="AD548" s="237"/>
      <c r="AE548" s="237"/>
      <c r="AF548" s="176"/>
      <c r="AG548" s="227"/>
      <c r="AH548" s="45"/>
      <c r="AI548" s="45"/>
      <c r="AJ548" s="51"/>
      <c r="AK548" s="14"/>
      <c r="AL548" s="14"/>
      <c r="AM548" s="14"/>
    </row>
    <row r="549" spans="1:39" ht="38.25" customHeight="1">
      <c r="A549" s="13"/>
      <c r="B549" s="13"/>
      <c r="C549" s="13"/>
      <c r="D549" s="147"/>
      <c r="E549" s="13"/>
      <c r="F549" s="38"/>
      <c r="G549" s="14"/>
      <c r="H549" s="14"/>
      <c r="I549" s="38"/>
      <c r="J549" s="13"/>
      <c r="K549" s="13"/>
      <c r="L549" s="49"/>
      <c r="M549" s="49"/>
      <c r="N549" s="39"/>
      <c r="O549" s="13"/>
      <c r="P549" s="529"/>
      <c r="Q549" s="226"/>
      <c r="R549" s="118"/>
      <c r="S549" s="118"/>
      <c r="T549" s="118"/>
      <c r="U549" s="226"/>
      <c r="V549" s="226"/>
      <c r="W549" s="226"/>
      <c r="X549" s="55"/>
      <c r="Y549" s="55"/>
      <c r="Z549" s="226"/>
      <c r="AA549" s="226"/>
      <c r="AB549" s="237"/>
      <c r="AC549" s="237"/>
      <c r="AD549" s="237"/>
      <c r="AE549" s="237"/>
      <c r="AF549" s="176"/>
      <c r="AG549" s="227"/>
      <c r="AH549" s="45"/>
      <c r="AI549" s="45"/>
      <c r="AJ549" s="51"/>
      <c r="AK549" s="14"/>
      <c r="AL549" s="14"/>
      <c r="AM549" s="14"/>
    </row>
    <row r="550" spans="1:39" ht="38.25" customHeight="1">
      <c r="A550" s="13"/>
      <c r="B550" s="13"/>
      <c r="C550" s="13"/>
      <c r="D550" s="147"/>
      <c r="E550" s="13"/>
      <c r="F550" s="38"/>
      <c r="G550" s="14"/>
      <c r="H550" s="14"/>
      <c r="I550" s="38"/>
      <c r="J550" s="13"/>
      <c r="K550" s="13"/>
      <c r="L550" s="49"/>
      <c r="M550" s="49"/>
      <c r="N550" s="39"/>
      <c r="O550" s="13"/>
      <c r="P550" s="529"/>
      <c r="Q550" s="226"/>
      <c r="R550" s="118"/>
      <c r="S550" s="118"/>
      <c r="T550" s="118"/>
      <c r="U550" s="226"/>
      <c r="V550" s="226"/>
      <c r="W550" s="226"/>
      <c r="X550" s="55"/>
      <c r="Y550" s="55"/>
      <c r="Z550" s="226"/>
      <c r="AA550" s="226"/>
      <c r="AB550" s="237"/>
      <c r="AC550" s="237"/>
      <c r="AD550" s="237"/>
      <c r="AE550" s="237"/>
      <c r="AF550" s="176"/>
      <c r="AG550" s="227"/>
      <c r="AH550" s="45"/>
      <c r="AI550" s="45"/>
      <c r="AJ550" s="51"/>
      <c r="AK550" s="14"/>
      <c r="AL550" s="14"/>
      <c r="AM550" s="14"/>
    </row>
    <row r="551" spans="1:39" ht="38.25" customHeight="1">
      <c r="A551" s="13"/>
      <c r="B551" s="13"/>
      <c r="C551" s="13"/>
      <c r="D551" s="147"/>
      <c r="E551" s="13"/>
      <c r="F551" s="38"/>
      <c r="G551" s="14"/>
      <c r="H551" s="14"/>
      <c r="I551" s="38"/>
      <c r="J551" s="13"/>
      <c r="K551" s="13"/>
      <c r="L551" s="49"/>
      <c r="M551" s="49"/>
      <c r="N551" s="39"/>
      <c r="O551" s="13"/>
      <c r="P551" s="529"/>
      <c r="Q551" s="226"/>
      <c r="R551" s="118"/>
      <c r="S551" s="118"/>
      <c r="T551" s="118"/>
      <c r="U551" s="226"/>
      <c r="V551" s="226"/>
      <c r="W551" s="226"/>
      <c r="X551" s="55"/>
      <c r="Y551" s="55"/>
      <c r="Z551" s="226"/>
      <c r="AA551" s="226"/>
      <c r="AB551" s="237"/>
      <c r="AC551" s="237"/>
      <c r="AD551" s="237"/>
      <c r="AE551" s="237"/>
      <c r="AF551" s="176"/>
      <c r="AG551" s="227"/>
      <c r="AH551" s="45"/>
      <c r="AI551" s="45"/>
      <c r="AJ551" s="51"/>
      <c r="AK551" s="14"/>
      <c r="AL551" s="14"/>
      <c r="AM551" s="14"/>
    </row>
    <row r="552" spans="1:39" ht="38.25" customHeight="1">
      <c r="A552" s="13"/>
      <c r="B552" s="13"/>
      <c r="C552" s="13"/>
      <c r="D552" s="147"/>
      <c r="E552" s="13"/>
      <c r="F552" s="38"/>
      <c r="G552" s="14"/>
      <c r="H552" s="14"/>
      <c r="I552" s="38"/>
      <c r="J552" s="13"/>
      <c r="K552" s="13"/>
      <c r="L552" s="49"/>
      <c r="M552" s="49"/>
      <c r="N552" s="39"/>
      <c r="O552" s="13"/>
      <c r="P552" s="529"/>
      <c r="Q552" s="226"/>
      <c r="R552" s="118"/>
      <c r="S552" s="118"/>
      <c r="T552" s="118"/>
      <c r="U552" s="226"/>
      <c r="V552" s="226"/>
      <c r="W552" s="226"/>
      <c r="X552" s="55"/>
      <c r="Y552" s="55"/>
      <c r="Z552" s="226"/>
      <c r="AA552" s="226"/>
      <c r="AB552" s="237"/>
      <c r="AC552" s="237"/>
      <c r="AD552" s="237"/>
      <c r="AE552" s="237"/>
      <c r="AF552" s="176"/>
      <c r="AG552" s="227"/>
      <c r="AH552" s="45"/>
      <c r="AI552" s="45"/>
      <c r="AJ552" s="51"/>
      <c r="AK552" s="14"/>
      <c r="AL552" s="14"/>
      <c r="AM552" s="14"/>
    </row>
    <row r="553" spans="1:39" ht="38.25" customHeight="1">
      <c r="A553" s="13"/>
      <c r="B553" s="13"/>
      <c r="C553" s="13"/>
      <c r="D553" s="147"/>
      <c r="E553" s="13"/>
      <c r="F553" s="38"/>
      <c r="G553" s="14"/>
      <c r="H553" s="14"/>
      <c r="I553" s="38"/>
      <c r="J553" s="13"/>
      <c r="K553" s="13"/>
      <c r="L553" s="49"/>
      <c r="M553" s="49"/>
      <c r="N553" s="39"/>
      <c r="O553" s="13"/>
      <c r="P553" s="529"/>
      <c r="Q553" s="226"/>
      <c r="R553" s="118"/>
      <c r="S553" s="118"/>
      <c r="T553" s="118"/>
      <c r="U553" s="226"/>
      <c r="V553" s="226"/>
      <c r="W553" s="226"/>
      <c r="X553" s="55"/>
      <c r="Y553" s="55"/>
      <c r="Z553" s="226"/>
      <c r="AA553" s="226"/>
      <c r="AB553" s="237"/>
      <c r="AC553" s="237"/>
      <c r="AD553" s="237"/>
      <c r="AE553" s="237"/>
      <c r="AF553" s="176"/>
      <c r="AG553" s="227"/>
      <c r="AH553" s="45"/>
      <c r="AI553" s="45"/>
      <c r="AJ553" s="51"/>
      <c r="AK553" s="14"/>
      <c r="AL553" s="14"/>
      <c r="AM553" s="14"/>
    </row>
    <row r="554" spans="1:39" ht="38.25" customHeight="1">
      <c r="A554" s="13"/>
      <c r="B554" s="13"/>
      <c r="C554" s="13"/>
      <c r="D554" s="147"/>
      <c r="E554" s="13"/>
      <c r="F554" s="38"/>
      <c r="G554" s="14"/>
      <c r="H554" s="14"/>
      <c r="I554" s="38"/>
      <c r="J554" s="13"/>
      <c r="K554" s="13"/>
      <c r="L554" s="49"/>
      <c r="M554" s="49"/>
      <c r="N554" s="39"/>
      <c r="O554" s="13"/>
      <c r="P554" s="529"/>
      <c r="Q554" s="226"/>
      <c r="R554" s="118"/>
      <c r="S554" s="118"/>
      <c r="T554" s="118"/>
      <c r="U554" s="226"/>
      <c r="V554" s="226"/>
      <c r="W554" s="226"/>
      <c r="X554" s="55"/>
      <c r="Y554" s="55"/>
      <c r="Z554" s="226"/>
      <c r="AA554" s="226"/>
      <c r="AB554" s="237"/>
      <c r="AC554" s="237"/>
      <c r="AD554" s="237"/>
      <c r="AE554" s="237"/>
      <c r="AF554" s="176"/>
      <c r="AG554" s="227"/>
      <c r="AH554" s="45"/>
      <c r="AI554" s="45"/>
      <c r="AJ554" s="51"/>
      <c r="AK554" s="14"/>
      <c r="AL554" s="14"/>
      <c r="AM554" s="14"/>
    </row>
    <row r="555" spans="1:39" ht="38.25" customHeight="1">
      <c r="A555" s="13"/>
      <c r="B555" s="13"/>
      <c r="C555" s="13"/>
      <c r="D555" s="147"/>
      <c r="E555" s="13"/>
      <c r="F555" s="38"/>
      <c r="G555" s="14"/>
      <c r="H555" s="14"/>
      <c r="I555" s="38"/>
      <c r="J555" s="13"/>
      <c r="K555" s="13"/>
      <c r="L555" s="49"/>
      <c r="M555" s="49"/>
      <c r="N555" s="39"/>
      <c r="O555" s="13"/>
      <c r="P555" s="529"/>
      <c r="Q555" s="226"/>
      <c r="R555" s="118"/>
      <c r="S555" s="118"/>
      <c r="T555" s="118"/>
      <c r="U555" s="226"/>
      <c r="V555" s="226"/>
      <c r="W555" s="226"/>
      <c r="X555" s="55"/>
      <c r="Y555" s="55"/>
      <c r="Z555" s="226"/>
      <c r="AA555" s="226"/>
      <c r="AB555" s="237"/>
      <c r="AC555" s="237"/>
      <c r="AD555" s="237"/>
      <c r="AE555" s="237"/>
      <c r="AF555" s="176"/>
      <c r="AG555" s="227"/>
      <c r="AH555" s="45"/>
      <c r="AI555" s="45"/>
      <c r="AJ555" s="51"/>
      <c r="AK555" s="14"/>
      <c r="AL555" s="14"/>
      <c r="AM555" s="14"/>
    </row>
    <row r="556" spans="1:39" ht="38.25" customHeight="1">
      <c r="A556" s="13"/>
      <c r="B556" s="13"/>
      <c r="C556" s="13"/>
      <c r="D556" s="147"/>
      <c r="E556" s="13"/>
      <c r="F556" s="38"/>
      <c r="G556" s="14"/>
      <c r="H556" s="14"/>
      <c r="I556" s="38"/>
      <c r="J556" s="13"/>
      <c r="K556" s="13"/>
      <c r="L556" s="49"/>
      <c r="M556" s="49"/>
      <c r="N556" s="39"/>
      <c r="O556" s="13"/>
      <c r="P556" s="529"/>
      <c r="Q556" s="226"/>
      <c r="R556" s="118"/>
      <c r="S556" s="118"/>
      <c r="T556" s="118"/>
      <c r="U556" s="226"/>
      <c r="V556" s="226"/>
      <c r="W556" s="226"/>
      <c r="X556" s="55"/>
      <c r="Y556" s="55"/>
      <c r="Z556" s="226"/>
      <c r="AA556" s="226"/>
      <c r="AB556" s="237"/>
      <c r="AC556" s="237"/>
      <c r="AD556" s="237"/>
      <c r="AE556" s="237"/>
      <c r="AF556" s="176"/>
      <c r="AG556" s="227"/>
      <c r="AH556" s="45"/>
      <c r="AI556" s="45"/>
      <c r="AJ556" s="51"/>
      <c r="AK556" s="14"/>
      <c r="AL556" s="14"/>
      <c r="AM556" s="14"/>
    </row>
    <row r="557" spans="1:39" ht="38.25" customHeight="1">
      <c r="A557" s="13"/>
      <c r="B557" s="13"/>
      <c r="C557" s="13"/>
      <c r="D557" s="147"/>
      <c r="E557" s="13"/>
      <c r="F557" s="38"/>
      <c r="G557" s="14"/>
      <c r="H557" s="14"/>
      <c r="I557" s="38"/>
      <c r="J557" s="13"/>
      <c r="K557" s="13"/>
      <c r="L557" s="49"/>
      <c r="M557" s="49"/>
      <c r="N557" s="39"/>
      <c r="O557" s="13"/>
      <c r="P557" s="529"/>
      <c r="Q557" s="226"/>
      <c r="R557" s="118"/>
      <c r="S557" s="118"/>
      <c r="T557" s="118"/>
      <c r="U557" s="226"/>
      <c r="V557" s="226"/>
      <c r="W557" s="226"/>
      <c r="X557" s="55"/>
      <c r="Y557" s="55"/>
      <c r="Z557" s="226"/>
      <c r="AA557" s="226"/>
      <c r="AB557" s="237"/>
      <c r="AC557" s="237"/>
      <c r="AD557" s="237"/>
      <c r="AE557" s="237"/>
      <c r="AF557" s="176"/>
      <c r="AG557" s="227"/>
      <c r="AH557" s="45"/>
      <c r="AI557" s="45"/>
      <c r="AJ557" s="51"/>
      <c r="AK557" s="14"/>
      <c r="AL557" s="14"/>
      <c r="AM557" s="14"/>
    </row>
    <row r="558" spans="1:39" ht="38.25" customHeight="1">
      <c r="A558" s="13"/>
      <c r="B558" s="13"/>
      <c r="C558" s="13"/>
      <c r="D558" s="147"/>
      <c r="E558" s="13"/>
      <c r="F558" s="38"/>
      <c r="G558" s="14"/>
      <c r="H558" s="14"/>
      <c r="I558" s="38"/>
      <c r="J558" s="13"/>
      <c r="K558" s="13"/>
      <c r="L558" s="49"/>
      <c r="M558" s="49"/>
      <c r="N558" s="39"/>
      <c r="O558" s="13"/>
      <c r="P558" s="529"/>
      <c r="Q558" s="226"/>
      <c r="R558" s="118"/>
      <c r="S558" s="118"/>
      <c r="T558" s="118"/>
      <c r="U558" s="226"/>
      <c r="V558" s="226"/>
      <c r="W558" s="226"/>
      <c r="X558" s="55"/>
      <c r="Y558" s="55"/>
      <c r="Z558" s="226"/>
      <c r="AA558" s="226"/>
      <c r="AB558" s="237"/>
      <c r="AC558" s="237"/>
      <c r="AD558" s="237"/>
      <c r="AE558" s="237"/>
      <c r="AF558" s="176"/>
      <c r="AG558" s="227"/>
      <c r="AH558" s="45"/>
      <c r="AI558" s="45"/>
      <c r="AJ558" s="51"/>
      <c r="AK558" s="14"/>
      <c r="AL558" s="14"/>
      <c r="AM558" s="14"/>
    </row>
    <row r="559" spans="1:39" ht="38.25" customHeight="1">
      <c r="A559" s="13"/>
      <c r="B559" s="13"/>
      <c r="C559" s="13"/>
      <c r="D559" s="147"/>
      <c r="E559" s="13"/>
      <c r="F559" s="38"/>
      <c r="G559" s="14"/>
      <c r="H559" s="14"/>
      <c r="I559" s="38"/>
      <c r="J559" s="13"/>
      <c r="K559" s="13"/>
      <c r="L559" s="49"/>
      <c r="M559" s="49"/>
      <c r="N559" s="39"/>
      <c r="O559" s="13"/>
      <c r="P559" s="529"/>
      <c r="Q559" s="226"/>
      <c r="R559" s="118"/>
      <c r="S559" s="118"/>
      <c r="T559" s="118"/>
      <c r="U559" s="226"/>
      <c r="V559" s="226"/>
      <c r="W559" s="226"/>
      <c r="X559" s="55"/>
      <c r="Y559" s="55"/>
      <c r="Z559" s="226"/>
      <c r="AA559" s="226"/>
      <c r="AB559" s="237"/>
      <c r="AC559" s="237"/>
      <c r="AD559" s="237"/>
      <c r="AE559" s="237"/>
      <c r="AF559" s="176"/>
      <c r="AG559" s="227"/>
      <c r="AH559" s="45"/>
      <c r="AI559" s="45"/>
      <c r="AJ559" s="51"/>
      <c r="AK559" s="14"/>
      <c r="AL559" s="14"/>
      <c r="AM559" s="14"/>
    </row>
    <row r="560" spans="1:39" ht="38.25" customHeight="1">
      <c r="A560" s="13"/>
      <c r="B560" s="13"/>
      <c r="C560" s="13"/>
      <c r="D560" s="147"/>
      <c r="E560" s="13"/>
      <c r="F560" s="38"/>
      <c r="G560" s="14"/>
      <c r="H560" s="14"/>
      <c r="I560" s="38"/>
      <c r="J560" s="13"/>
      <c r="K560" s="13"/>
      <c r="L560" s="49"/>
      <c r="M560" s="49"/>
      <c r="N560" s="39"/>
      <c r="O560" s="13"/>
      <c r="P560" s="529"/>
      <c r="Q560" s="226"/>
      <c r="R560" s="118"/>
      <c r="S560" s="118"/>
      <c r="T560" s="118"/>
      <c r="U560" s="226"/>
      <c r="V560" s="226"/>
      <c r="W560" s="226"/>
      <c r="X560" s="55"/>
      <c r="Y560" s="55"/>
      <c r="Z560" s="226"/>
      <c r="AA560" s="226"/>
      <c r="AB560" s="237"/>
      <c r="AC560" s="237"/>
      <c r="AD560" s="237"/>
      <c r="AE560" s="237"/>
      <c r="AF560" s="176"/>
      <c r="AG560" s="227"/>
      <c r="AH560" s="45"/>
      <c r="AI560" s="45"/>
      <c r="AJ560" s="51"/>
      <c r="AK560" s="14"/>
      <c r="AL560" s="14"/>
      <c r="AM560" s="14"/>
    </row>
    <row r="561" spans="1:39" ht="38.25" customHeight="1">
      <c r="A561" s="13"/>
      <c r="B561" s="13"/>
      <c r="C561" s="13"/>
      <c r="D561" s="147"/>
      <c r="E561" s="13"/>
      <c r="F561" s="38"/>
      <c r="G561" s="14"/>
      <c r="H561" s="14"/>
      <c r="I561" s="38"/>
      <c r="J561" s="13"/>
      <c r="K561" s="13"/>
      <c r="L561" s="49"/>
      <c r="M561" s="49"/>
      <c r="N561" s="39"/>
      <c r="O561" s="13"/>
      <c r="P561" s="529"/>
      <c r="Q561" s="226"/>
      <c r="R561" s="118"/>
      <c r="S561" s="118"/>
      <c r="T561" s="118"/>
      <c r="U561" s="226"/>
      <c r="V561" s="226"/>
      <c r="W561" s="226"/>
      <c r="X561" s="55"/>
      <c r="Y561" s="55"/>
      <c r="Z561" s="226"/>
      <c r="AA561" s="226"/>
      <c r="AB561" s="237"/>
      <c r="AC561" s="237"/>
      <c r="AD561" s="237"/>
      <c r="AE561" s="237"/>
      <c r="AF561" s="176"/>
      <c r="AG561" s="227"/>
      <c r="AH561" s="45"/>
      <c r="AI561" s="45"/>
      <c r="AJ561" s="51"/>
      <c r="AK561" s="14"/>
      <c r="AL561" s="14"/>
      <c r="AM561" s="14"/>
    </row>
    <row r="562" spans="1:39" ht="38.25" customHeight="1">
      <c r="A562" s="13"/>
      <c r="B562" s="13"/>
      <c r="C562" s="13"/>
      <c r="D562" s="147"/>
      <c r="E562" s="13"/>
      <c r="F562" s="38"/>
      <c r="G562" s="14"/>
      <c r="H562" s="14"/>
      <c r="I562" s="38"/>
      <c r="J562" s="13"/>
      <c r="K562" s="13"/>
      <c r="L562" s="49"/>
      <c r="M562" s="49"/>
      <c r="N562" s="39"/>
      <c r="O562" s="13"/>
      <c r="P562" s="529"/>
      <c r="Q562" s="226"/>
      <c r="R562" s="118"/>
      <c r="S562" s="118"/>
      <c r="T562" s="118"/>
      <c r="U562" s="226"/>
      <c r="V562" s="226"/>
      <c r="W562" s="226"/>
      <c r="X562" s="55"/>
      <c r="Y562" s="55"/>
      <c r="Z562" s="226"/>
      <c r="AA562" s="226"/>
      <c r="AB562" s="237"/>
      <c r="AC562" s="237"/>
      <c r="AD562" s="237"/>
      <c r="AE562" s="237"/>
      <c r="AF562" s="176"/>
      <c r="AG562" s="227"/>
      <c r="AH562" s="45"/>
      <c r="AI562" s="45"/>
      <c r="AJ562" s="51"/>
      <c r="AK562" s="14"/>
      <c r="AL562" s="14"/>
      <c r="AM562" s="14"/>
    </row>
    <row r="563" spans="1:39" ht="38.25" customHeight="1">
      <c r="A563" s="13"/>
      <c r="B563" s="13"/>
      <c r="C563" s="13"/>
      <c r="D563" s="147"/>
      <c r="E563" s="13"/>
      <c r="F563" s="38"/>
      <c r="G563" s="14"/>
      <c r="H563" s="14"/>
      <c r="I563" s="38"/>
      <c r="J563" s="13"/>
      <c r="K563" s="13"/>
      <c r="L563" s="49"/>
      <c r="M563" s="49"/>
      <c r="N563" s="39"/>
      <c r="O563" s="13"/>
      <c r="P563" s="529"/>
      <c r="Q563" s="226"/>
      <c r="R563" s="118"/>
      <c r="S563" s="118"/>
      <c r="T563" s="118"/>
      <c r="U563" s="226"/>
      <c r="V563" s="226"/>
      <c r="W563" s="226"/>
      <c r="X563" s="55"/>
      <c r="Y563" s="55"/>
      <c r="Z563" s="226"/>
      <c r="AA563" s="226"/>
      <c r="AB563" s="237"/>
      <c r="AC563" s="237"/>
      <c r="AD563" s="237"/>
      <c r="AE563" s="237"/>
      <c r="AF563" s="176"/>
      <c r="AG563" s="227"/>
      <c r="AH563" s="45"/>
      <c r="AI563" s="45"/>
      <c r="AJ563" s="51"/>
      <c r="AK563" s="14"/>
      <c r="AL563" s="14"/>
      <c r="AM563" s="14"/>
    </row>
    <row r="564" spans="1:39" ht="38.25" customHeight="1">
      <c r="A564" s="13"/>
      <c r="B564" s="13"/>
      <c r="C564" s="13"/>
      <c r="D564" s="147"/>
      <c r="E564" s="13"/>
      <c r="F564" s="38"/>
      <c r="G564" s="14"/>
      <c r="H564" s="14"/>
      <c r="I564" s="38"/>
      <c r="J564" s="13"/>
      <c r="K564" s="13"/>
      <c r="L564" s="49"/>
      <c r="M564" s="49"/>
      <c r="N564" s="39"/>
      <c r="O564" s="13"/>
      <c r="P564" s="529"/>
      <c r="Q564" s="226"/>
      <c r="R564" s="118"/>
      <c r="S564" s="118"/>
      <c r="T564" s="118"/>
      <c r="U564" s="226"/>
      <c r="V564" s="226"/>
      <c r="W564" s="226"/>
      <c r="X564" s="55"/>
      <c r="Y564" s="55"/>
      <c r="Z564" s="226"/>
      <c r="AA564" s="226"/>
      <c r="AB564" s="237"/>
      <c r="AC564" s="237"/>
      <c r="AD564" s="237"/>
      <c r="AE564" s="237"/>
      <c r="AF564" s="176"/>
      <c r="AG564" s="227"/>
      <c r="AH564" s="45"/>
      <c r="AI564" s="45"/>
      <c r="AJ564" s="51"/>
      <c r="AK564" s="14"/>
      <c r="AL564" s="14"/>
      <c r="AM564" s="14"/>
    </row>
    <row r="565" spans="1:39" ht="38.25" customHeight="1">
      <c r="A565" s="13"/>
      <c r="B565" s="13"/>
      <c r="C565" s="13"/>
      <c r="D565" s="147"/>
      <c r="E565" s="13"/>
      <c r="F565" s="38"/>
      <c r="G565" s="14"/>
      <c r="H565" s="14"/>
      <c r="I565" s="38"/>
      <c r="J565" s="13"/>
      <c r="K565" s="13"/>
      <c r="L565" s="49"/>
      <c r="M565" s="49"/>
      <c r="N565" s="39"/>
      <c r="O565" s="13"/>
      <c r="P565" s="529"/>
      <c r="Q565" s="226"/>
      <c r="R565" s="118"/>
      <c r="S565" s="118"/>
      <c r="T565" s="118"/>
      <c r="U565" s="226"/>
      <c r="V565" s="226"/>
      <c r="W565" s="226"/>
      <c r="X565" s="55"/>
      <c r="Y565" s="55"/>
      <c r="Z565" s="226"/>
      <c r="AA565" s="226"/>
      <c r="AB565" s="237"/>
      <c r="AC565" s="237"/>
      <c r="AD565" s="237"/>
      <c r="AE565" s="237"/>
      <c r="AF565" s="176"/>
      <c r="AG565" s="227"/>
      <c r="AH565" s="45"/>
      <c r="AI565" s="45"/>
      <c r="AJ565" s="51"/>
      <c r="AK565" s="14"/>
      <c r="AL565" s="14"/>
      <c r="AM565" s="14"/>
    </row>
    <row r="566" spans="1:39" ht="38.25" customHeight="1">
      <c r="A566" s="13"/>
      <c r="B566" s="13"/>
      <c r="C566" s="13"/>
      <c r="D566" s="147"/>
      <c r="E566" s="13"/>
      <c r="F566" s="38"/>
      <c r="G566" s="14"/>
      <c r="H566" s="14"/>
      <c r="I566" s="38"/>
      <c r="J566" s="13"/>
      <c r="K566" s="13"/>
      <c r="L566" s="49"/>
      <c r="M566" s="49"/>
      <c r="N566" s="39"/>
      <c r="O566" s="13"/>
      <c r="P566" s="529"/>
      <c r="Q566" s="226"/>
      <c r="R566" s="118"/>
      <c r="S566" s="118"/>
      <c r="T566" s="118"/>
      <c r="U566" s="226"/>
      <c r="V566" s="226"/>
      <c r="W566" s="226"/>
      <c r="X566" s="55"/>
      <c r="Y566" s="55"/>
      <c r="Z566" s="226"/>
      <c r="AA566" s="226"/>
      <c r="AB566" s="237"/>
      <c r="AC566" s="237"/>
      <c r="AD566" s="237"/>
      <c r="AE566" s="237"/>
      <c r="AF566" s="176"/>
      <c r="AG566" s="227"/>
      <c r="AH566" s="45"/>
      <c r="AI566" s="45"/>
      <c r="AJ566" s="51"/>
      <c r="AK566" s="14"/>
      <c r="AL566" s="14"/>
      <c r="AM566" s="14"/>
    </row>
    <row r="567" spans="1:39" ht="38.25" customHeight="1">
      <c r="A567" s="13"/>
      <c r="B567" s="13"/>
      <c r="C567" s="13"/>
      <c r="D567" s="147"/>
      <c r="E567" s="13"/>
      <c r="F567" s="38"/>
      <c r="G567" s="14"/>
      <c r="H567" s="14"/>
      <c r="I567" s="38"/>
      <c r="J567" s="13"/>
      <c r="K567" s="13"/>
      <c r="L567" s="49"/>
      <c r="M567" s="49"/>
      <c r="N567" s="39"/>
      <c r="O567" s="13"/>
      <c r="P567" s="529"/>
      <c r="Q567" s="226"/>
      <c r="R567" s="118"/>
      <c r="S567" s="118"/>
      <c r="T567" s="118"/>
      <c r="U567" s="226"/>
      <c r="V567" s="226"/>
      <c r="W567" s="226"/>
      <c r="X567" s="55"/>
      <c r="Y567" s="55"/>
      <c r="Z567" s="226"/>
      <c r="AA567" s="226"/>
      <c r="AB567" s="237"/>
      <c r="AC567" s="237"/>
      <c r="AD567" s="237"/>
      <c r="AE567" s="237"/>
      <c r="AF567" s="176"/>
      <c r="AG567" s="227"/>
      <c r="AH567" s="45"/>
      <c r="AI567" s="45"/>
      <c r="AJ567" s="51"/>
      <c r="AK567" s="14"/>
      <c r="AL567" s="14"/>
      <c r="AM567" s="14"/>
    </row>
    <row r="568" spans="1:39" ht="38.25" customHeight="1">
      <c r="A568" s="13"/>
      <c r="B568" s="13"/>
      <c r="C568" s="13"/>
      <c r="D568" s="147"/>
      <c r="E568" s="13"/>
      <c r="F568" s="38"/>
      <c r="G568" s="14"/>
      <c r="H568" s="14"/>
      <c r="I568" s="38"/>
      <c r="J568" s="13"/>
      <c r="K568" s="13"/>
      <c r="L568" s="49"/>
      <c r="M568" s="49"/>
      <c r="N568" s="39"/>
      <c r="O568" s="13"/>
      <c r="P568" s="529"/>
      <c r="Q568" s="226"/>
      <c r="R568" s="118"/>
      <c r="S568" s="118"/>
      <c r="T568" s="118"/>
      <c r="U568" s="226"/>
      <c r="V568" s="226"/>
      <c r="W568" s="226"/>
      <c r="X568" s="55"/>
      <c r="Y568" s="55"/>
      <c r="Z568" s="226"/>
      <c r="AA568" s="226"/>
      <c r="AB568" s="237"/>
      <c r="AC568" s="237"/>
      <c r="AD568" s="237"/>
      <c r="AE568" s="237"/>
      <c r="AF568" s="176"/>
      <c r="AG568" s="227"/>
      <c r="AH568" s="45"/>
      <c r="AI568" s="45"/>
      <c r="AJ568" s="51"/>
      <c r="AK568" s="14"/>
      <c r="AL568" s="14"/>
      <c r="AM568" s="14"/>
    </row>
    <row r="569" spans="1:39" ht="38.25" customHeight="1">
      <c r="A569" s="13"/>
      <c r="B569" s="13"/>
      <c r="C569" s="13"/>
      <c r="D569" s="147"/>
      <c r="E569" s="13"/>
      <c r="F569" s="38"/>
      <c r="G569" s="14"/>
      <c r="H569" s="14"/>
      <c r="I569" s="38"/>
      <c r="J569" s="13"/>
      <c r="K569" s="13"/>
      <c r="L569" s="49"/>
      <c r="M569" s="49"/>
      <c r="N569" s="39"/>
      <c r="O569" s="13"/>
      <c r="P569" s="529"/>
      <c r="Q569" s="226"/>
      <c r="R569" s="118"/>
      <c r="S569" s="118"/>
      <c r="T569" s="118"/>
      <c r="U569" s="226"/>
      <c r="V569" s="226"/>
      <c r="W569" s="226"/>
      <c r="X569" s="55"/>
      <c r="Y569" s="55"/>
      <c r="Z569" s="226"/>
      <c r="AA569" s="226"/>
      <c r="AB569" s="237"/>
      <c r="AC569" s="237"/>
      <c r="AD569" s="237"/>
      <c r="AE569" s="237"/>
      <c r="AF569" s="176"/>
      <c r="AG569" s="227"/>
      <c r="AH569" s="45"/>
      <c r="AI569" s="45"/>
      <c r="AJ569" s="51"/>
      <c r="AK569" s="14"/>
      <c r="AL569" s="14"/>
      <c r="AM569" s="14"/>
    </row>
    <row r="570" spans="1:39" ht="38.25" customHeight="1">
      <c r="A570" s="13"/>
      <c r="B570" s="13"/>
      <c r="C570" s="13"/>
      <c r="D570" s="147"/>
      <c r="E570" s="13"/>
      <c r="F570" s="38"/>
      <c r="G570" s="14"/>
      <c r="H570" s="14"/>
      <c r="I570" s="38"/>
      <c r="J570" s="13"/>
      <c r="K570" s="13"/>
      <c r="L570" s="49"/>
      <c r="M570" s="49"/>
      <c r="N570" s="39"/>
      <c r="O570" s="13"/>
      <c r="P570" s="529"/>
      <c r="Q570" s="226"/>
      <c r="R570" s="118"/>
      <c r="S570" s="118"/>
      <c r="T570" s="118"/>
      <c r="U570" s="226"/>
      <c r="V570" s="226"/>
      <c r="W570" s="226"/>
      <c r="X570" s="55"/>
      <c r="Y570" s="55"/>
      <c r="Z570" s="226"/>
      <c r="AA570" s="226"/>
      <c r="AB570" s="237"/>
      <c r="AC570" s="237"/>
      <c r="AD570" s="237"/>
      <c r="AE570" s="237"/>
      <c r="AF570" s="176"/>
      <c r="AG570" s="227"/>
      <c r="AH570" s="45"/>
      <c r="AI570" s="45"/>
      <c r="AJ570" s="51"/>
      <c r="AK570" s="14"/>
      <c r="AL570" s="14"/>
      <c r="AM570" s="14"/>
    </row>
    <row r="571" spans="1:39" ht="38.25" customHeight="1">
      <c r="A571" s="13"/>
      <c r="B571" s="13"/>
      <c r="C571" s="13"/>
      <c r="D571" s="147"/>
      <c r="E571" s="13"/>
      <c r="F571" s="38"/>
      <c r="G571" s="14"/>
      <c r="H571" s="14"/>
      <c r="I571" s="38"/>
      <c r="J571" s="13"/>
      <c r="K571" s="13"/>
      <c r="L571" s="49"/>
      <c r="M571" s="49"/>
      <c r="N571" s="39"/>
      <c r="O571" s="13"/>
      <c r="P571" s="529"/>
      <c r="Q571" s="226"/>
      <c r="R571" s="118"/>
      <c r="S571" s="118"/>
      <c r="T571" s="118"/>
      <c r="U571" s="226"/>
      <c r="V571" s="226"/>
      <c r="W571" s="226"/>
      <c r="X571" s="55"/>
      <c r="Y571" s="55"/>
      <c r="Z571" s="226"/>
      <c r="AA571" s="226"/>
      <c r="AB571" s="237"/>
      <c r="AC571" s="237"/>
      <c r="AD571" s="237"/>
      <c r="AE571" s="237"/>
      <c r="AF571" s="176"/>
      <c r="AG571" s="227"/>
      <c r="AH571" s="45"/>
      <c r="AI571" s="45"/>
      <c r="AJ571" s="51"/>
      <c r="AK571" s="14"/>
      <c r="AL571" s="14"/>
      <c r="AM571" s="14"/>
    </row>
    <row r="572" spans="1:39" ht="38.25" customHeight="1">
      <c r="A572" s="13"/>
      <c r="B572" s="13"/>
      <c r="C572" s="13"/>
      <c r="D572" s="147"/>
      <c r="E572" s="13"/>
      <c r="F572" s="38"/>
      <c r="G572" s="14"/>
      <c r="H572" s="14"/>
      <c r="I572" s="38"/>
      <c r="J572" s="13"/>
      <c r="K572" s="13"/>
      <c r="L572" s="49"/>
      <c r="M572" s="49"/>
      <c r="N572" s="39"/>
      <c r="O572" s="13"/>
      <c r="P572" s="529"/>
      <c r="Q572" s="226"/>
      <c r="R572" s="118"/>
      <c r="S572" s="118"/>
      <c r="T572" s="118"/>
      <c r="U572" s="226"/>
      <c r="V572" s="226"/>
      <c r="W572" s="226"/>
      <c r="X572" s="55"/>
      <c r="Y572" s="55"/>
      <c r="Z572" s="226"/>
      <c r="AA572" s="226"/>
      <c r="AB572" s="237"/>
      <c r="AC572" s="237"/>
      <c r="AD572" s="237"/>
      <c r="AE572" s="237"/>
      <c r="AF572" s="176"/>
      <c r="AG572" s="227"/>
      <c r="AH572" s="45"/>
      <c r="AI572" s="45"/>
      <c r="AJ572" s="51"/>
      <c r="AK572" s="14"/>
      <c r="AL572" s="14"/>
      <c r="AM572" s="14"/>
    </row>
    <row r="573" spans="1:39" ht="38.25" customHeight="1">
      <c r="A573" s="13"/>
      <c r="B573" s="13"/>
      <c r="C573" s="13"/>
      <c r="D573" s="147"/>
      <c r="E573" s="13"/>
      <c r="F573" s="38"/>
      <c r="G573" s="14"/>
      <c r="H573" s="14"/>
      <c r="I573" s="38"/>
      <c r="J573" s="13"/>
      <c r="K573" s="13"/>
      <c r="L573" s="49"/>
      <c r="M573" s="49"/>
      <c r="N573" s="39"/>
      <c r="O573" s="13"/>
      <c r="P573" s="529"/>
      <c r="Q573" s="226"/>
      <c r="R573" s="118"/>
      <c r="S573" s="118"/>
      <c r="T573" s="118"/>
      <c r="U573" s="226"/>
      <c r="V573" s="226"/>
      <c r="W573" s="226"/>
      <c r="X573" s="55"/>
      <c r="Y573" s="55"/>
      <c r="Z573" s="226"/>
      <c r="AA573" s="226"/>
      <c r="AB573" s="237"/>
      <c r="AC573" s="237"/>
      <c r="AD573" s="237"/>
      <c r="AE573" s="237"/>
      <c r="AF573" s="176"/>
      <c r="AG573" s="227"/>
      <c r="AH573" s="45"/>
      <c r="AI573" s="45"/>
      <c r="AJ573" s="51"/>
      <c r="AK573" s="14"/>
      <c r="AL573" s="14"/>
      <c r="AM573" s="14"/>
    </row>
    <row r="574" spans="1:39" ht="38.25" customHeight="1">
      <c r="A574" s="13"/>
      <c r="B574" s="13"/>
      <c r="C574" s="13"/>
      <c r="D574" s="147"/>
      <c r="E574" s="13"/>
      <c r="F574" s="38"/>
      <c r="G574" s="14"/>
      <c r="H574" s="14"/>
      <c r="I574" s="38"/>
      <c r="J574" s="13"/>
      <c r="K574" s="13"/>
      <c r="L574" s="49"/>
      <c r="M574" s="49"/>
      <c r="N574" s="39"/>
      <c r="O574" s="13"/>
      <c r="P574" s="529"/>
      <c r="Q574" s="226"/>
      <c r="R574" s="118"/>
      <c r="S574" s="118"/>
      <c r="T574" s="118"/>
      <c r="U574" s="226"/>
      <c r="V574" s="226"/>
      <c r="W574" s="226"/>
      <c r="X574" s="55"/>
      <c r="Y574" s="55"/>
      <c r="Z574" s="226"/>
      <c r="AA574" s="226"/>
      <c r="AB574" s="237"/>
      <c r="AC574" s="237"/>
      <c r="AD574" s="237"/>
      <c r="AE574" s="237"/>
      <c r="AF574" s="176"/>
      <c r="AG574" s="227"/>
      <c r="AH574" s="45"/>
      <c r="AI574" s="45"/>
      <c r="AJ574" s="51"/>
      <c r="AK574" s="14"/>
      <c r="AL574" s="14"/>
      <c r="AM574" s="14"/>
    </row>
    <row r="575" spans="1:39" ht="38.25" customHeight="1">
      <c r="A575" s="13"/>
      <c r="B575" s="13"/>
      <c r="C575" s="13"/>
      <c r="D575" s="147"/>
      <c r="E575" s="13"/>
      <c r="F575" s="38"/>
      <c r="G575" s="14"/>
      <c r="H575" s="14"/>
      <c r="I575" s="38"/>
      <c r="J575" s="13"/>
      <c r="K575" s="13"/>
      <c r="L575" s="49"/>
      <c r="M575" s="49"/>
      <c r="N575" s="39"/>
      <c r="O575" s="13"/>
      <c r="P575" s="529"/>
      <c r="Q575" s="226"/>
      <c r="R575" s="118"/>
      <c r="S575" s="118"/>
      <c r="T575" s="118"/>
      <c r="U575" s="226"/>
      <c r="V575" s="226"/>
      <c r="W575" s="226"/>
      <c r="X575" s="55"/>
      <c r="Y575" s="55"/>
      <c r="Z575" s="226"/>
      <c r="AA575" s="226"/>
      <c r="AB575" s="237"/>
      <c r="AC575" s="237"/>
      <c r="AD575" s="237"/>
      <c r="AE575" s="237"/>
      <c r="AF575" s="176"/>
      <c r="AG575" s="227"/>
      <c r="AH575" s="45"/>
      <c r="AI575" s="45"/>
      <c r="AJ575" s="51"/>
      <c r="AK575" s="14"/>
      <c r="AL575" s="14"/>
      <c r="AM575" s="14"/>
    </row>
    <row r="576" spans="1:39" ht="38.25" customHeight="1">
      <c r="A576" s="13"/>
      <c r="B576" s="13"/>
      <c r="C576" s="13"/>
      <c r="D576" s="147"/>
      <c r="E576" s="13"/>
      <c r="F576" s="38"/>
      <c r="G576" s="14"/>
      <c r="H576" s="14"/>
      <c r="I576" s="38"/>
      <c r="J576" s="13"/>
      <c r="K576" s="13"/>
      <c r="L576" s="49"/>
      <c r="M576" s="49"/>
      <c r="N576" s="39"/>
      <c r="O576" s="13"/>
      <c r="P576" s="529"/>
      <c r="Q576" s="226"/>
      <c r="R576" s="118"/>
      <c r="S576" s="118"/>
      <c r="T576" s="118"/>
      <c r="U576" s="226"/>
      <c r="V576" s="226"/>
      <c r="W576" s="226"/>
      <c r="X576" s="55"/>
      <c r="Y576" s="55"/>
      <c r="Z576" s="226"/>
      <c r="AA576" s="226"/>
      <c r="AB576" s="237"/>
      <c r="AC576" s="237"/>
      <c r="AD576" s="237"/>
      <c r="AE576" s="237"/>
      <c r="AF576" s="176"/>
      <c r="AG576" s="227"/>
      <c r="AH576" s="45"/>
      <c r="AI576" s="45"/>
      <c r="AJ576" s="51"/>
      <c r="AK576" s="14"/>
      <c r="AL576" s="14"/>
      <c r="AM576" s="14"/>
    </row>
    <row r="577" spans="1:39" ht="38.25" customHeight="1">
      <c r="A577" s="13"/>
      <c r="B577" s="13"/>
      <c r="C577" s="13"/>
      <c r="D577" s="147"/>
      <c r="E577" s="13"/>
      <c r="F577" s="38"/>
      <c r="G577" s="14"/>
      <c r="H577" s="14"/>
      <c r="I577" s="38"/>
      <c r="J577" s="13"/>
      <c r="K577" s="13"/>
      <c r="L577" s="49"/>
      <c r="M577" s="49"/>
      <c r="N577" s="39"/>
      <c r="O577" s="13"/>
      <c r="P577" s="529"/>
      <c r="Q577" s="226"/>
      <c r="R577" s="118"/>
      <c r="S577" s="118"/>
      <c r="T577" s="118"/>
      <c r="U577" s="226"/>
      <c r="V577" s="226"/>
      <c r="W577" s="226"/>
      <c r="X577" s="55"/>
      <c r="Y577" s="55"/>
      <c r="Z577" s="226"/>
      <c r="AA577" s="226"/>
      <c r="AB577" s="237"/>
      <c r="AC577" s="237"/>
      <c r="AD577" s="237"/>
      <c r="AE577" s="237"/>
      <c r="AF577" s="176"/>
      <c r="AG577" s="227"/>
      <c r="AH577" s="45"/>
      <c r="AI577" s="45"/>
      <c r="AJ577" s="51"/>
      <c r="AK577" s="14"/>
      <c r="AL577" s="14"/>
      <c r="AM577" s="14"/>
    </row>
    <row r="578" spans="1:39" ht="38.25" customHeight="1">
      <c r="A578" s="13"/>
      <c r="B578" s="13"/>
      <c r="C578" s="13"/>
      <c r="D578" s="147"/>
      <c r="E578" s="13"/>
      <c r="F578" s="38"/>
      <c r="G578" s="14"/>
      <c r="H578" s="14"/>
      <c r="I578" s="38"/>
      <c r="J578" s="13"/>
      <c r="K578" s="13"/>
      <c r="L578" s="49"/>
      <c r="M578" s="49"/>
      <c r="N578" s="39"/>
      <c r="O578" s="13"/>
      <c r="P578" s="529"/>
      <c r="Q578" s="226"/>
      <c r="R578" s="118"/>
      <c r="S578" s="118"/>
      <c r="T578" s="118"/>
      <c r="U578" s="226"/>
      <c r="V578" s="226"/>
      <c r="W578" s="226"/>
      <c r="X578" s="55"/>
      <c r="Y578" s="55"/>
      <c r="Z578" s="226"/>
      <c r="AA578" s="226"/>
      <c r="AB578" s="237"/>
      <c r="AC578" s="237"/>
      <c r="AD578" s="237"/>
      <c r="AE578" s="237"/>
      <c r="AF578" s="176"/>
      <c r="AG578" s="227"/>
      <c r="AH578" s="45"/>
      <c r="AI578" s="45"/>
      <c r="AJ578" s="51"/>
      <c r="AK578" s="14"/>
      <c r="AL578" s="14"/>
      <c r="AM578" s="14"/>
    </row>
    <row r="579" spans="1:39" ht="38.25" customHeight="1">
      <c r="A579" s="13"/>
      <c r="B579" s="13"/>
      <c r="C579" s="13"/>
      <c r="D579" s="147"/>
      <c r="E579" s="13"/>
      <c r="F579" s="38"/>
      <c r="G579" s="14"/>
      <c r="H579" s="14"/>
      <c r="I579" s="38"/>
      <c r="J579" s="13"/>
      <c r="K579" s="13"/>
      <c r="L579" s="49"/>
      <c r="M579" s="49"/>
      <c r="N579" s="39"/>
      <c r="O579" s="13"/>
      <c r="P579" s="529"/>
      <c r="Q579" s="226"/>
      <c r="R579" s="118"/>
      <c r="S579" s="118"/>
      <c r="T579" s="118"/>
      <c r="U579" s="226"/>
      <c r="V579" s="226"/>
      <c r="W579" s="226"/>
      <c r="X579" s="55"/>
      <c r="Y579" s="55"/>
      <c r="Z579" s="226"/>
      <c r="AA579" s="226"/>
      <c r="AB579" s="237"/>
      <c r="AC579" s="237"/>
      <c r="AD579" s="237"/>
      <c r="AE579" s="237"/>
      <c r="AF579" s="176"/>
      <c r="AG579" s="227"/>
      <c r="AH579" s="45"/>
      <c r="AI579" s="45"/>
      <c r="AJ579" s="51"/>
      <c r="AK579" s="14"/>
      <c r="AL579" s="14"/>
      <c r="AM579" s="14"/>
    </row>
    <row r="580" spans="1:39" ht="38.25" customHeight="1">
      <c r="A580" s="13"/>
      <c r="B580" s="13"/>
      <c r="C580" s="13"/>
      <c r="D580" s="147"/>
      <c r="E580" s="13"/>
      <c r="F580" s="38"/>
      <c r="G580" s="14"/>
      <c r="H580" s="14"/>
      <c r="I580" s="38"/>
      <c r="J580" s="13"/>
      <c r="K580" s="13"/>
      <c r="L580" s="49"/>
      <c r="M580" s="49"/>
      <c r="N580" s="39"/>
      <c r="O580" s="13"/>
      <c r="P580" s="529"/>
      <c r="Q580" s="226"/>
      <c r="R580" s="118"/>
      <c r="S580" s="118"/>
      <c r="T580" s="118"/>
      <c r="U580" s="226"/>
      <c r="V580" s="226"/>
      <c r="W580" s="226"/>
      <c r="X580" s="55"/>
      <c r="Y580" s="55"/>
      <c r="Z580" s="226"/>
      <c r="AA580" s="226"/>
      <c r="AB580" s="237"/>
      <c r="AC580" s="237"/>
      <c r="AD580" s="237"/>
      <c r="AE580" s="237"/>
      <c r="AF580" s="176"/>
      <c r="AG580" s="227"/>
      <c r="AH580" s="45"/>
      <c r="AI580" s="45"/>
      <c r="AJ580" s="51"/>
      <c r="AK580" s="14"/>
      <c r="AL580" s="14"/>
      <c r="AM580" s="14"/>
    </row>
    <row r="581" spans="1:39" ht="38.25" customHeight="1">
      <c r="A581" s="13"/>
      <c r="B581" s="13"/>
      <c r="C581" s="13"/>
      <c r="D581" s="147"/>
      <c r="E581" s="13"/>
      <c r="F581" s="38"/>
      <c r="G581" s="14"/>
      <c r="H581" s="14"/>
      <c r="I581" s="38"/>
      <c r="J581" s="13"/>
      <c r="K581" s="13"/>
      <c r="L581" s="49"/>
      <c r="M581" s="49"/>
      <c r="N581" s="39"/>
      <c r="O581" s="13"/>
      <c r="P581" s="529"/>
      <c r="Q581" s="226"/>
      <c r="R581" s="118"/>
      <c r="S581" s="118"/>
      <c r="T581" s="118"/>
      <c r="U581" s="226"/>
      <c r="V581" s="226"/>
      <c r="W581" s="226"/>
      <c r="X581" s="55"/>
      <c r="Y581" s="55"/>
      <c r="Z581" s="226"/>
      <c r="AA581" s="226"/>
      <c r="AB581" s="237"/>
      <c r="AC581" s="237"/>
      <c r="AD581" s="237"/>
      <c r="AE581" s="237"/>
      <c r="AF581" s="176"/>
      <c r="AG581" s="227"/>
      <c r="AH581" s="45"/>
      <c r="AI581" s="45"/>
      <c r="AJ581" s="51"/>
      <c r="AK581" s="14"/>
      <c r="AL581" s="14"/>
      <c r="AM581" s="14"/>
    </row>
    <row r="582" spans="1:39" ht="38.25" customHeight="1">
      <c r="A582" s="13"/>
      <c r="B582" s="13"/>
      <c r="C582" s="13"/>
      <c r="D582" s="147"/>
      <c r="E582" s="13"/>
      <c r="F582" s="38"/>
      <c r="G582" s="14"/>
      <c r="H582" s="14"/>
      <c r="I582" s="38"/>
      <c r="J582" s="13"/>
      <c r="K582" s="13"/>
      <c r="L582" s="49"/>
      <c r="M582" s="49"/>
      <c r="N582" s="39"/>
      <c r="O582" s="13"/>
      <c r="P582" s="529"/>
      <c r="Q582" s="226"/>
      <c r="R582" s="118"/>
      <c r="S582" s="118"/>
      <c r="T582" s="118"/>
      <c r="U582" s="226"/>
      <c r="V582" s="226"/>
      <c r="W582" s="226"/>
      <c r="X582" s="55"/>
      <c r="Y582" s="55"/>
      <c r="Z582" s="226"/>
      <c r="AA582" s="226"/>
      <c r="AB582" s="237"/>
      <c r="AC582" s="237"/>
      <c r="AD582" s="237"/>
      <c r="AE582" s="237"/>
      <c r="AF582" s="176"/>
      <c r="AG582" s="227"/>
      <c r="AH582" s="45"/>
      <c r="AI582" s="45"/>
      <c r="AJ582" s="51"/>
      <c r="AK582" s="14"/>
      <c r="AL582" s="14"/>
      <c r="AM582" s="14"/>
    </row>
    <row r="583" spans="1:39" ht="38.25" customHeight="1">
      <c r="A583" s="13"/>
      <c r="B583" s="13"/>
      <c r="C583" s="13"/>
      <c r="D583" s="147"/>
      <c r="E583" s="13"/>
      <c r="F583" s="38"/>
      <c r="G583" s="14"/>
      <c r="H583" s="14"/>
      <c r="I583" s="38"/>
      <c r="J583" s="13"/>
      <c r="K583" s="13"/>
      <c r="L583" s="49"/>
      <c r="M583" s="49"/>
      <c r="N583" s="39"/>
      <c r="O583" s="13"/>
      <c r="P583" s="529"/>
      <c r="Q583" s="226"/>
      <c r="R583" s="118"/>
      <c r="S583" s="118"/>
      <c r="T583" s="118"/>
      <c r="U583" s="226"/>
      <c r="V583" s="226"/>
      <c r="W583" s="226"/>
      <c r="X583" s="55"/>
      <c r="Y583" s="55"/>
      <c r="Z583" s="226"/>
      <c r="AA583" s="226"/>
      <c r="AB583" s="237"/>
      <c r="AC583" s="237"/>
      <c r="AD583" s="237"/>
      <c r="AE583" s="237"/>
      <c r="AF583" s="176"/>
      <c r="AG583" s="227"/>
      <c r="AH583" s="45"/>
      <c r="AI583" s="45"/>
      <c r="AJ583" s="51"/>
      <c r="AK583" s="14"/>
      <c r="AL583" s="14"/>
      <c r="AM583" s="14"/>
    </row>
    <row r="584" spans="1:39" ht="38.25" customHeight="1">
      <c r="A584" s="13"/>
      <c r="B584" s="13"/>
      <c r="C584" s="13"/>
      <c r="D584" s="147"/>
      <c r="E584" s="13"/>
      <c r="F584" s="38"/>
      <c r="G584" s="14"/>
      <c r="H584" s="14"/>
      <c r="I584" s="38"/>
      <c r="J584" s="13"/>
      <c r="K584" s="13"/>
      <c r="L584" s="49"/>
      <c r="M584" s="49"/>
      <c r="N584" s="39"/>
      <c r="O584" s="13"/>
      <c r="P584" s="529"/>
      <c r="Q584" s="226"/>
      <c r="R584" s="118"/>
      <c r="S584" s="118"/>
      <c r="T584" s="118"/>
      <c r="U584" s="226"/>
      <c r="V584" s="226"/>
      <c r="W584" s="226"/>
      <c r="X584" s="55"/>
      <c r="Y584" s="55"/>
      <c r="Z584" s="226"/>
      <c r="AA584" s="226"/>
      <c r="AB584" s="237"/>
      <c r="AC584" s="237"/>
      <c r="AD584" s="237"/>
      <c r="AE584" s="237"/>
      <c r="AF584" s="176"/>
      <c r="AG584" s="227"/>
      <c r="AH584" s="45"/>
      <c r="AI584" s="45"/>
      <c r="AJ584" s="51"/>
      <c r="AK584" s="14"/>
      <c r="AL584" s="14"/>
      <c r="AM584" s="14"/>
    </row>
    <row r="585" spans="1:39" ht="38.25" customHeight="1">
      <c r="A585" s="13"/>
      <c r="B585" s="13"/>
      <c r="C585" s="13"/>
      <c r="D585" s="147"/>
      <c r="E585" s="13"/>
      <c r="F585" s="38"/>
      <c r="G585" s="14"/>
      <c r="H585" s="14"/>
      <c r="I585" s="38"/>
      <c r="J585" s="13"/>
      <c r="K585" s="13"/>
      <c r="L585" s="49"/>
      <c r="M585" s="49"/>
      <c r="N585" s="39"/>
      <c r="O585" s="13"/>
      <c r="P585" s="529"/>
      <c r="Q585" s="226"/>
      <c r="R585" s="118"/>
      <c r="S585" s="118"/>
      <c r="T585" s="118"/>
      <c r="U585" s="226"/>
      <c r="V585" s="226"/>
      <c r="W585" s="226"/>
      <c r="X585" s="55"/>
      <c r="Y585" s="55"/>
      <c r="Z585" s="226"/>
      <c r="AA585" s="226"/>
      <c r="AB585" s="237"/>
      <c r="AC585" s="237"/>
      <c r="AD585" s="237"/>
      <c r="AE585" s="237"/>
      <c r="AF585" s="176"/>
      <c r="AG585" s="227"/>
      <c r="AH585" s="45"/>
      <c r="AI585" s="45"/>
      <c r="AJ585" s="51"/>
      <c r="AK585" s="14"/>
      <c r="AL585" s="14"/>
      <c r="AM585" s="14"/>
    </row>
    <row r="586" spans="1:39" ht="38.25" customHeight="1">
      <c r="A586" s="13"/>
      <c r="B586" s="13"/>
      <c r="C586" s="13"/>
      <c r="D586" s="147"/>
      <c r="E586" s="13"/>
      <c r="F586" s="38"/>
      <c r="G586" s="14"/>
      <c r="H586" s="14"/>
      <c r="I586" s="38"/>
      <c r="J586" s="13"/>
      <c r="K586" s="13"/>
      <c r="L586" s="49"/>
      <c r="M586" s="49"/>
      <c r="N586" s="39"/>
      <c r="O586" s="13"/>
      <c r="P586" s="529"/>
      <c r="Q586" s="226"/>
      <c r="R586" s="118"/>
      <c r="S586" s="118"/>
      <c r="T586" s="118"/>
      <c r="U586" s="226"/>
      <c r="V586" s="226"/>
      <c r="W586" s="226"/>
      <c r="X586" s="55"/>
      <c r="Y586" s="55"/>
      <c r="Z586" s="226"/>
      <c r="AA586" s="226"/>
      <c r="AB586" s="237"/>
      <c r="AC586" s="237"/>
      <c r="AD586" s="237"/>
      <c r="AE586" s="237"/>
      <c r="AF586" s="176"/>
      <c r="AG586" s="227"/>
      <c r="AH586" s="45"/>
      <c r="AI586" s="45"/>
      <c r="AJ586" s="51"/>
      <c r="AK586" s="14"/>
      <c r="AL586" s="14"/>
      <c r="AM586" s="14"/>
    </row>
    <row r="587" spans="1:39" ht="38.25" customHeight="1">
      <c r="A587" s="13"/>
      <c r="B587" s="13"/>
      <c r="C587" s="13"/>
      <c r="D587" s="147"/>
      <c r="E587" s="13"/>
      <c r="F587" s="38"/>
      <c r="G587" s="14"/>
      <c r="H587" s="14"/>
      <c r="I587" s="38"/>
      <c r="J587" s="13"/>
      <c r="K587" s="13"/>
      <c r="L587" s="49"/>
      <c r="M587" s="49"/>
      <c r="N587" s="39"/>
      <c r="O587" s="13"/>
      <c r="P587" s="529"/>
      <c r="Q587" s="226"/>
      <c r="R587" s="118"/>
      <c r="S587" s="118"/>
      <c r="T587" s="118"/>
      <c r="U587" s="226"/>
      <c r="V587" s="226"/>
      <c r="W587" s="226"/>
      <c r="X587" s="55"/>
      <c r="Y587" s="55"/>
      <c r="Z587" s="226"/>
      <c r="AA587" s="226"/>
      <c r="AB587" s="237"/>
      <c r="AC587" s="237"/>
      <c r="AD587" s="237"/>
      <c r="AE587" s="237"/>
      <c r="AF587" s="176"/>
      <c r="AG587" s="227"/>
      <c r="AH587" s="45"/>
      <c r="AI587" s="45"/>
      <c r="AJ587" s="51"/>
      <c r="AK587" s="14"/>
      <c r="AL587" s="14"/>
      <c r="AM587" s="14"/>
    </row>
    <row r="588" spans="1:39" ht="38.25" customHeight="1">
      <c r="A588" s="13"/>
      <c r="B588" s="13"/>
      <c r="C588" s="13"/>
      <c r="D588" s="147"/>
      <c r="E588" s="13"/>
      <c r="F588" s="38"/>
      <c r="G588" s="14"/>
      <c r="H588" s="14"/>
      <c r="I588" s="38"/>
      <c r="J588" s="13"/>
      <c r="K588" s="13"/>
      <c r="L588" s="49"/>
      <c r="M588" s="49"/>
      <c r="N588" s="39"/>
      <c r="O588" s="13"/>
      <c r="P588" s="529"/>
      <c r="Q588" s="226"/>
      <c r="R588" s="118"/>
      <c r="S588" s="118"/>
      <c r="T588" s="118"/>
      <c r="U588" s="226"/>
      <c r="V588" s="226"/>
      <c r="W588" s="226"/>
      <c r="X588" s="55"/>
      <c r="Y588" s="55"/>
      <c r="Z588" s="226"/>
      <c r="AA588" s="226"/>
      <c r="AB588" s="237"/>
      <c r="AC588" s="237"/>
      <c r="AD588" s="237"/>
      <c r="AE588" s="237"/>
      <c r="AF588" s="176"/>
      <c r="AG588" s="227"/>
      <c r="AH588" s="45"/>
      <c r="AI588" s="45"/>
      <c r="AJ588" s="51"/>
      <c r="AK588" s="14"/>
      <c r="AL588" s="14"/>
      <c r="AM588" s="14"/>
    </row>
    <row r="589" spans="1:39" ht="38.25" customHeight="1">
      <c r="A589" s="13"/>
      <c r="B589" s="13"/>
      <c r="C589" s="13"/>
      <c r="D589" s="147"/>
      <c r="E589" s="13"/>
      <c r="F589" s="38"/>
      <c r="G589" s="14"/>
      <c r="H589" s="14"/>
      <c r="I589" s="38"/>
      <c r="J589" s="13"/>
      <c r="K589" s="13"/>
      <c r="L589" s="49"/>
      <c r="M589" s="49"/>
      <c r="N589" s="39"/>
      <c r="O589" s="13"/>
      <c r="P589" s="529"/>
      <c r="Q589" s="226"/>
      <c r="R589" s="118"/>
      <c r="S589" s="118"/>
      <c r="T589" s="118"/>
      <c r="U589" s="226"/>
      <c r="V589" s="226"/>
      <c r="W589" s="226"/>
      <c r="X589" s="55"/>
      <c r="Y589" s="55"/>
      <c r="Z589" s="226"/>
      <c r="AA589" s="226"/>
      <c r="AB589" s="237"/>
      <c r="AC589" s="237"/>
      <c r="AD589" s="237"/>
      <c r="AE589" s="237"/>
      <c r="AF589" s="176"/>
      <c r="AG589" s="227"/>
      <c r="AH589" s="45"/>
      <c r="AI589" s="45"/>
      <c r="AJ589" s="51"/>
      <c r="AK589" s="14"/>
      <c r="AL589" s="14"/>
      <c r="AM589" s="14"/>
    </row>
    <row r="590" spans="1:39" ht="38.25" customHeight="1">
      <c r="A590" s="13"/>
      <c r="B590" s="13"/>
      <c r="C590" s="13"/>
      <c r="D590" s="147"/>
      <c r="E590" s="13"/>
      <c r="F590" s="38"/>
      <c r="G590" s="14"/>
      <c r="H590" s="14"/>
      <c r="I590" s="38"/>
      <c r="J590" s="13"/>
      <c r="K590" s="13"/>
      <c r="L590" s="49"/>
      <c r="M590" s="49"/>
      <c r="N590" s="39"/>
      <c r="O590" s="13"/>
      <c r="P590" s="529"/>
      <c r="Q590" s="226"/>
      <c r="R590" s="118"/>
      <c r="S590" s="118"/>
      <c r="T590" s="118"/>
      <c r="U590" s="226"/>
      <c r="V590" s="226"/>
      <c r="W590" s="226"/>
      <c r="X590" s="55"/>
      <c r="Y590" s="55"/>
      <c r="Z590" s="226"/>
      <c r="AA590" s="226"/>
      <c r="AB590" s="237"/>
      <c r="AC590" s="237"/>
      <c r="AD590" s="237"/>
      <c r="AE590" s="237"/>
      <c r="AF590" s="176"/>
      <c r="AG590" s="227"/>
      <c r="AH590" s="45"/>
      <c r="AI590" s="45"/>
      <c r="AJ590" s="51"/>
      <c r="AK590" s="14"/>
      <c r="AL590" s="14"/>
      <c r="AM590" s="14"/>
    </row>
    <row r="591" spans="1:39" ht="38.25" customHeight="1">
      <c r="A591" s="13"/>
      <c r="B591" s="13"/>
      <c r="C591" s="13"/>
      <c r="D591" s="147"/>
      <c r="E591" s="13"/>
      <c r="F591" s="38"/>
      <c r="G591" s="14"/>
      <c r="H591" s="14"/>
      <c r="I591" s="38"/>
      <c r="J591" s="13"/>
      <c r="K591" s="13"/>
      <c r="L591" s="49"/>
      <c r="M591" s="49"/>
      <c r="N591" s="39"/>
      <c r="O591" s="13"/>
      <c r="P591" s="529"/>
      <c r="Q591" s="226"/>
      <c r="R591" s="118"/>
      <c r="S591" s="118"/>
      <c r="T591" s="118"/>
      <c r="U591" s="226"/>
      <c r="V591" s="226"/>
      <c r="W591" s="226"/>
      <c r="X591" s="55"/>
      <c r="Y591" s="55"/>
      <c r="Z591" s="226"/>
      <c r="AA591" s="226"/>
      <c r="AB591" s="237"/>
      <c r="AC591" s="237"/>
      <c r="AD591" s="237"/>
      <c r="AE591" s="237"/>
      <c r="AF591" s="176"/>
      <c r="AG591" s="227"/>
      <c r="AH591" s="45"/>
      <c r="AI591" s="45"/>
      <c r="AJ591" s="51"/>
      <c r="AK591" s="14"/>
      <c r="AL591" s="14"/>
      <c r="AM591" s="14"/>
    </row>
    <row r="592" spans="1:39" ht="38.25" customHeight="1">
      <c r="A592" s="13"/>
      <c r="B592" s="13"/>
      <c r="C592" s="13"/>
      <c r="D592" s="147"/>
      <c r="E592" s="13"/>
      <c r="F592" s="38"/>
      <c r="G592" s="14"/>
      <c r="H592" s="14"/>
      <c r="I592" s="38"/>
      <c r="J592" s="13"/>
      <c r="K592" s="13"/>
      <c r="L592" s="49"/>
      <c r="M592" s="49"/>
      <c r="N592" s="39"/>
      <c r="O592" s="13"/>
      <c r="P592" s="529"/>
      <c r="Q592" s="226"/>
      <c r="R592" s="118"/>
      <c r="S592" s="118"/>
      <c r="T592" s="118"/>
      <c r="U592" s="226"/>
      <c r="V592" s="226"/>
      <c r="W592" s="226"/>
      <c r="X592" s="55"/>
      <c r="Y592" s="55"/>
      <c r="Z592" s="226"/>
      <c r="AA592" s="226"/>
      <c r="AB592" s="237"/>
      <c r="AC592" s="237"/>
      <c r="AD592" s="237"/>
      <c r="AE592" s="237"/>
      <c r="AF592" s="176"/>
      <c r="AG592" s="227"/>
      <c r="AH592" s="45"/>
      <c r="AI592" s="45"/>
      <c r="AJ592" s="51"/>
      <c r="AK592" s="14"/>
      <c r="AL592" s="14"/>
      <c r="AM592" s="14"/>
    </row>
    <row r="593" spans="1:39" ht="38.25" customHeight="1">
      <c r="A593" s="13"/>
      <c r="B593" s="13"/>
      <c r="C593" s="13"/>
      <c r="D593" s="147"/>
      <c r="E593" s="13"/>
      <c r="F593" s="38"/>
      <c r="G593" s="14"/>
      <c r="H593" s="14"/>
      <c r="I593" s="38"/>
      <c r="J593" s="13"/>
      <c r="K593" s="13"/>
      <c r="L593" s="49"/>
      <c r="M593" s="49"/>
      <c r="N593" s="39"/>
      <c r="O593" s="13"/>
      <c r="P593" s="529"/>
      <c r="Q593" s="226"/>
      <c r="R593" s="118"/>
      <c r="S593" s="118"/>
      <c r="T593" s="118"/>
      <c r="U593" s="226"/>
      <c r="V593" s="226"/>
      <c r="W593" s="226"/>
      <c r="X593" s="55"/>
      <c r="Y593" s="55"/>
      <c r="Z593" s="226"/>
      <c r="AA593" s="226"/>
      <c r="AB593" s="237"/>
      <c r="AC593" s="237"/>
      <c r="AD593" s="237"/>
      <c r="AE593" s="237"/>
      <c r="AF593" s="176"/>
      <c r="AG593" s="227"/>
      <c r="AH593" s="45"/>
      <c r="AI593" s="45"/>
      <c r="AJ593" s="51"/>
      <c r="AK593" s="14"/>
      <c r="AL593" s="14"/>
      <c r="AM593" s="14"/>
    </row>
    <row r="594" spans="1:39" ht="38.25" customHeight="1">
      <c r="A594" s="13"/>
      <c r="B594" s="13"/>
      <c r="C594" s="13"/>
      <c r="D594" s="147"/>
      <c r="E594" s="13"/>
      <c r="F594" s="38"/>
      <c r="G594" s="14"/>
      <c r="H594" s="14"/>
      <c r="I594" s="38"/>
      <c r="J594" s="13"/>
      <c r="K594" s="13"/>
      <c r="L594" s="49"/>
      <c r="M594" s="49"/>
      <c r="N594" s="39"/>
      <c r="O594" s="13"/>
      <c r="P594" s="529"/>
      <c r="Q594" s="226"/>
      <c r="R594" s="118"/>
      <c r="S594" s="118"/>
      <c r="T594" s="118"/>
      <c r="U594" s="226"/>
      <c r="V594" s="226"/>
      <c r="W594" s="226"/>
      <c r="X594" s="55"/>
      <c r="Y594" s="55"/>
      <c r="Z594" s="226"/>
      <c r="AA594" s="226"/>
      <c r="AB594" s="237"/>
      <c r="AC594" s="237"/>
      <c r="AD594" s="237"/>
      <c r="AE594" s="237"/>
      <c r="AF594" s="176"/>
      <c r="AG594" s="227"/>
      <c r="AH594" s="45"/>
      <c r="AI594" s="45"/>
      <c r="AJ594" s="51"/>
      <c r="AK594" s="14"/>
      <c r="AL594" s="14"/>
      <c r="AM594" s="14"/>
    </row>
    <row r="595" spans="1:39" ht="38.25" customHeight="1">
      <c r="A595" s="13"/>
      <c r="B595" s="13"/>
      <c r="C595" s="13"/>
      <c r="D595" s="147"/>
      <c r="E595" s="13"/>
      <c r="F595" s="38"/>
      <c r="G595" s="14"/>
      <c r="H595" s="14"/>
      <c r="I595" s="38"/>
      <c r="J595" s="13"/>
      <c r="K595" s="13"/>
      <c r="L595" s="49"/>
      <c r="M595" s="49"/>
      <c r="N595" s="39"/>
      <c r="O595" s="13"/>
      <c r="P595" s="529"/>
      <c r="Q595" s="226"/>
      <c r="R595" s="118"/>
      <c r="S595" s="118"/>
      <c r="T595" s="118"/>
      <c r="U595" s="226"/>
      <c r="V595" s="226"/>
      <c r="W595" s="226"/>
      <c r="X595" s="55"/>
      <c r="Y595" s="55"/>
      <c r="Z595" s="226"/>
      <c r="AA595" s="226"/>
      <c r="AB595" s="237"/>
      <c r="AC595" s="237"/>
      <c r="AD595" s="237"/>
      <c r="AE595" s="237"/>
      <c r="AF595" s="176"/>
      <c r="AG595" s="227"/>
      <c r="AH595" s="45"/>
      <c r="AI595" s="45"/>
      <c r="AJ595" s="51"/>
      <c r="AK595" s="14"/>
      <c r="AL595" s="14"/>
      <c r="AM595" s="14"/>
    </row>
    <row r="596" spans="1:39" ht="38.25" customHeight="1">
      <c r="A596" s="13"/>
      <c r="B596" s="13"/>
      <c r="C596" s="13"/>
      <c r="D596" s="147"/>
      <c r="E596" s="13"/>
      <c r="F596" s="38"/>
      <c r="G596" s="14"/>
      <c r="H596" s="14"/>
      <c r="I596" s="38"/>
      <c r="J596" s="13"/>
      <c r="K596" s="13"/>
      <c r="L596" s="49"/>
      <c r="M596" s="49"/>
      <c r="N596" s="39"/>
      <c r="O596" s="13"/>
      <c r="P596" s="529"/>
      <c r="Q596" s="226"/>
      <c r="R596" s="118"/>
      <c r="S596" s="118"/>
      <c r="T596" s="118"/>
      <c r="U596" s="226"/>
      <c r="V596" s="226"/>
      <c r="W596" s="226"/>
      <c r="X596" s="55"/>
      <c r="Y596" s="55"/>
      <c r="Z596" s="226"/>
      <c r="AA596" s="226"/>
      <c r="AB596" s="237"/>
      <c r="AC596" s="237"/>
      <c r="AD596" s="237"/>
      <c r="AE596" s="237"/>
      <c r="AF596" s="176"/>
      <c r="AG596" s="227"/>
      <c r="AH596" s="45"/>
      <c r="AI596" s="45"/>
      <c r="AJ596" s="51"/>
      <c r="AK596" s="14"/>
      <c r="AL596" s="14"/>
      <c r="AM596" s="14"/>
    </row>
    <row r="597" spans="1:39" ht="38.25" customHeight="1">
      <c r="A597" s="13"/>
      <c r="B597" s="13"/>
      <c r="C597" s="13"/>
      <c r="D597" s="147"/>
      <c r="E597" s="13"/>
      <c r="F597" s="38"/>
      <c r="G597" s="14"/>
      <c r="H597" s="14"/>
      <c r="I597" s="38"/>
      <c r="J597" s="13"/>
      <c r="K597" s="13"/>
      <c r="L597" s="49"/>
      <c r="M597" s="49"/>
      <c r="N597" s="39"/>
      <c r="O597" s="13"/>
      <c r="P597" s="529"/>
      <c r="Q597" s="226"/>
      <c r="R597" s="118"/>
      <c r="S597" s="118"/>
      <c r="T597" s="118"/>
      <c r="U597" s="226"/>
      <c r="V597" s="226"/>
      <c r="W597" s="226"/>
      <c r="X597" s="55"/>
      <c r="Y597" s="55"/>
      <c r="Z597" s="226"/>
      <c r="AA597" s="226"/>
      <c r="AB597" s="237"/>
      <c r="AC597" s="237"/>
      <c r="AD597" s="237"/>
      <c r="AE597" s="237"/>
      <c r="AF597" s="176"/>
      <c r="AG597" s="227"/>
      <c r="AH597" s="45"/>
      <c r="AI597" s="45"/>
      <c r="AJ597" s="51"/>
      <c r="AK597" s="14"/>
      <c r="AL597" s="14"/>
      <c r="AM597" s="14"/>
    </row>
    <row r="598" spans="1:39" ht="38.25" customHeight="1">
      <c r="A598" s="13"/>
      <c r="B598" s="13"/>
      <c r="C598" s="13"/>
      <c r="D598" s="147"/>
      <c r="E598" s="13"/>
      <c r="F598" s="38"/>
      <c r="G598" s="14"/>
      <c r="H598" s="14"/>
      <c r="I598" s="38"/>
      <c r="J598" s="13"/>
      <c r="K598" s="13"/>
      <c r="L598" s="49"/>
      <c r="M598" s="49"/>
      <c r="N598" s="39"/>
      <c r="O598" s="13"/>
      <c r="P598" s="529"/>
      <c r="Q598" s="226"/>
      <c r="R598" s="118"/>
      <c r="S598" s="118"/>
      <c r="T598" s="118"/>
      <c r="U598" s="226"/>
      <c r="V598" s="226"/>
      <c r="W598" s="226"/>
      <c r="X598" s="55"/>
      <c r="Y598" s="55"/>
      <c r="Z598" s="226"/>
      <c r="AA598" s="226"/>
      <c r="AB598" s="237"/>
      <c r="AC598" s="237"/>
      <c r="AD598" s="237"/>
      <c r="AE598" s="237"/>
      <c r="AF598" s="176"/>
      <c r="AG598" s="227"/>
      <c r="AH598" s="45"/>
      <c r="AI598" s="45"/>
      <c r="AJ598" s="51"/>
      <c r="AK598" s="14"/>
      <c r="AL598" s="14"/>
      <c r="AM598" s="14"/>
    </row>
    <row r="599" spans="1:39" ht="38.25" customHeight="1">
      <c r="A599" s="13"/>
      <c r="B599" s="13"/>
      <c r="C599" s="13"/>
      <c r="D599" s="147"/>
      <c r="E599" s="13"/>
      <c r="F599" s="38"/>
      <c r="G599" s="14"/>
      <c r="H599" s="14"/>
      <c r="I599" s="38"/>
      <c r="J599" s="13"/>
      <c r="K599" s="13"/>
      <c r="L599" s="49"/>
      <c r="M599" s="49"/>
      <c r="N599" s="39"/>
      <c r="O599" s="13"/>
      <c r="P599" s="529"/>
      <c r="Q599" s="226"/>
      <c r="R599" s="118"/>
      <c r="S599" s="118"/>
      <c r="T599" s="118"/>
      <c r="U599" s="226"/>
      <c r="V599" s="226"/>
      <c r="W599" s="226"/>
      <c r="X599" s="55"/>
      <c r="Y599" s="55"/>
      <c r="Z599" s="226"/>
      <c r="AA599" s="226"/>
      <c r="AB599" s="237"/>
      <c r="AC599" s="237"/>
      <c r="AD599" s="237"/>
      <c r="AE599" s="237"/>
      <c r="AF599" s="176"/>
      <c r="AG599" s="227"/>
      <c r="AH599" s="45"/>
      <c r="AI599" s="45"/>
      <c r="AJ599" s="51"/>
      <c r="AK599" s="14"/>
      <c r="AL599" s="14"/>
      <c r="AM599" s="14"/>
    </row>
    <row r="600" spans="1:39" ht="38.25" customHeight="1">
      <c r="A600" s="13"/>
      <c r="B600" s="13"/>
      <c r="C600" s="13"/>
      <c r="D600" s="147"/>
      <c r="E600" s="13"/>
      <c r="F600" s="38"/>
      <c r="G600" s="14"/>
      <c r="H600" s="14"/>
      <c r="I600" s="38"/>
      <c r="J600" s="13"/>
      <c r="K600" s="13"/>
      <c r="L600" s="49"/>
      <c r="M600" s="49"/>
      <c r="N600" s="39"/>
      <c r="O600" s="13"/>
      <c r="P600" s="529"/>
      <c r="Q600" s="226"/>
      <c r="R600" s="118"/>
      <c r="S600" s="118"/>
      <c r="T600" s="118"/>
      <c r="U600" s="226"/>
      <c r="V600" s="226"/>
      <c r="W600" s="226"/>
      <c r="X600" s="55"/>
      <c r="Y600" s="55"/>
      <c r="Z600" s="226"/>
      <c r="AA600" s="226"/>
      <c r="AB600" s="237"/>
      <c r="AC600" s="237"/>
      <c r="AD600" s="237"/>
      <c r="AE600" s="237"/>
      <c r="AF600" s="176"/>
      <c r="AG600" s="227"/>
      <c r="AH600" s="45"/>
      <c r="AI600" s="45"/>
      <c r="AJ600" s="51"/>
      <c r="AK600" s="14"/>
      <c r="AL600" s="14"/>
      <c r="AM600" s="14"/>
    </row>
    <row r="601" spans="1:39" ht="38.25" customHeight="1">
      <c r="A601" s="13"/>
      <c r="B601" s="13"/>
      <c r="C601" s="13"/>
      <c r="D601" s="147"/>
      <c r="E601" s="13"/>
      <c r="F601" s="38"/>
      <c r="G601" s="14"/>
      <c r="H601" s="14"/>
      <c r="I601" s="38"/>
      <c r="J601" s="13"/>
      <c r="K601" s="13"/>
      <c r="L601" s="49"/>
      <c r="M601" s="49"/>
      <c r="N601" s="39"/>
      <c r="O601" s="13"/>
      <c r="P601" s="529"/>
      <c r="Q601" s="226"/>
      <c r="R601" s="118"/>
      <c r="S601" s="118"/>
      <c r="T601" s="118"/>
      <c r="U601" s="226"/>
      <c r="V601" s="226"/>
      <c r="W601" s="226"/>
      <c r="X601" s="55"/>
      <c r="Y601" s="55"/>
      <c r="Z601" s="226"/>
      <c r="AA601" s="226"/>
      <c r="AB601" s="237"/>
      <c r="AC601" s="237"/>
      <c r="AD601" s="237"/>
      <c r="AE601" s="237"/>
      <c r="AF601" s="176"/>
      <c r="AG601" s="227"/>
      <c r="AH601" s="45"/>
      <c r="AI601" s="45"/>
      <c r="AJ601" s="51"/>
      <c r="AK601" s="14"/>
      <c r="AL601" s="14"/>
      <c r="AM601" s="14"/>
    </row>
    <row r="602" spans="1:39" ht="38.25" customHeight="1">
      <c r="A602" s="13"/>
      <c r="B602" s="13"/>
      <c r="C602" s="13"/>
      <c r="D602" s="147"/>
      <c r="E602" s="13"/>
      <c r="F602" s="38"/>
      <c r="G602" s="14"/>
      <c r="H602" s="14"/>
      <c r="I602" s="38"/>
      <c r="J602" s="13"/>
      <c r="K602" s="13"/>
      <c r="L602" s="49"/>
      <c r="M602" s="49"/>
      <c r="N602" s="39"/>
      <c r="O602" s="13"/>
      <c r="P602" s="529"/>
      <c r="Q602" s="226"/>
      <c r="R602" s="118"/>
      <c r="S602" s="118"/>
      <c r="T602" s="118"/>
      <c r="U602" s="226"/>
      <c r="V602" s="226"/>
      <c r="W602" s="226"/>
      <c r="X602" s="55"/>
      <c r="Y602" s="55"/>
      <c r="Z602" s="226"/>
      <c r="AA602" s="226"/>
      <c r="AB602" s="237"/>
      <c r="AC602" s="237"/>
      <c r="AD602" s="237"/>
      <c r="AE602" s="237"/>
      <c r="AF602" s="176"/>
      <c r="AG602" s="227"/>
      <c r="AH602" s="45"/>
      <c r="AI602" s="45"/>
      <c r="AJ602" s="51"/>
      <c r="AK602" s="14"/>
      <c r="AL602" s="14"/>
      <c r="AM602" s="14"/>
    </row>
    <row r="603" spans="1:39" ht="38.25" customHeight="1">
      <c r="A603" s="13"/>
      <c r="B603" s="13"/>
      <c r="C603" s="13"/>
      <c r="D603" s="147"/>
      <c r="E603" s="13"/>
      <c r="F603" s="38"/>
      <c r="G603" s="14"/>
      <c r="H603" s="14"/>
      <c r="I603" s="38"/>
      <c r="J603" s="13"/>
      <c r="K603" s="13"/>
      <c r="L603" s="49"/>
      <c r="M603" s="49"/>
      <c r="N603" s="39"/>
      <c r="O603" s="13"/>
      <c r="P603" s="529"/>
      <c r="Q603" s="226"/>
      <c r="R603" s="118"/>
      <c r="S603" s="118"/>
      <c r="T603" s="118"/>
      <c r="U603" s="226"/>
      <c r="V603" s="226"/>
      <c r="W603" s="226"/>
      <c r="X603" s="55"/>
      <c r="Y603" s="55"/>
      <c r="Z603" s="226"/>
      <c r="AA603" s="226"/>
      <c r="AB603" s="237"/>
      <c r="AC603" s="237"/>
      <c r="AD603" s="237"/>
      <c r="AE603" s="237"/>
      <c r="AF603" s="176"/>
      <c r="AG603" s="227"/>
      <c r="AH603" s="45"/>
      <c r="AI603" s="45"/>
      <c r="AJ603" s="51"/>
      <c r="AK603" s="14"/>
      <c r="AL603" s="14"/>
      <c r="AM603" s="14"/>
    </row>
    <row r="604" spans="1:39" ht="38.25" customHeight="1">
      <c r="A604" s="13"/>
      <c r="B604" s="13"/>
      <c r="C604" s="13"/>
      <c r="D604" s="147"/>
      <c r="E604" s="13"/>
      <c r="F604" s="38"/>
      <c r="G604" s="14"/>
      <c r="H604" s="14"/>
      <c r="I604" s="38"/>
      <c r="J604" s="13"/>
      <c r="K604" s="13"/>
      <c r="L604" s="49"/>
      <c r="M604" s="49"/>
      <c r="N604" s="39"/>
      <c r="O604" s="13"/>
      <c r="P604" s="529"/>
      <c r="Q604" s="226"/>
      <c r="R604" s="118"/>
      <c r="S604" s="118"/>
      <c r="T604" s="118"/>
      <c r="U604" s="226"/>
      <c r="V604" s="226"/>
      <c r="W604" s="226"/>
      <c r="X604" s="55"/>
      <c r="Y604" s="55"/>
      <c r="Z604" s="226"/>
      <c r="AA604" s="226"/>
      <c r="AB604" s="237"/>
      <c r="AC604" s="237"/>
      <c r="AD604" s="237"/>
      <c r="AE604" s="237"/>
      <c r="AF604" s="176"/>
      <c r="AG604" s="227"/>
      <c r="AH604" s="45"/>
      <c r="AI604" s="45"/>
      <c r="AJ604" s="51"/>
      <c r="AK604" s="14"/>
      <c r="AL604" s="14"/>
      <c r="AM604" s="14"/>
    </row>
    <row r="605" spans="1:39" ht="38.25" customHeight="1">
      <c r="A605" s="13"/>
      <c r="B605" s="13"/>
      <c r="C605" s="13"/>
      <c r="D605" s="147"/>
      <c r="E605" s="13"/>
      <c r="F605" s="38"/>
      <c r="G605" s="14"/>
      <c r="H605" s="14"/>
      <c r="I605" s="38"/>
      <c r="J605" s="13"/>
      <c r="K605" s="13"/>
      <c r="L605" s="49"/>
      <c r="M605" s="49"/>
      <c r="N605" s="39"/>
      <c r="O605" s="13"/>
      <c r="P605" s="529"/>
      <c r="Q605" s="226"/>
      <c r="R605" s="118"/>
      <c r="S605" s="118"/>
      <c r="T605" s="118"/>
      <c r="U605" s="226"/>
      <c r="V605" s="226"/>
      <c r="W605" s="226"/>
      <c r="X605" s="55"/>
      <c r="Y605" s="55"/>
      <c r="Z605" s="226"/>
      <c r="AA605" s="226"/>
      <c r="AB605" s="237"/>
      <c r="AC605" s="237"/>
      <c r="AD605" s="237"/>
      <c r="AE605" s="237"/>
      <c r="AF605" s="176"/>
      <c r="AG605" s="227"/>
      <c r="AH605" s="45"/>
      <c r="AI605" s="45"/>
      <c r="AJ605" s="51"/>
      <c r="AK605" s="14"/>
      <c r="AL605" s="14"/>
      <c r="AM605" s="14"/>
    </row>
    <row r="606" spans="1:39" ht="38.25" customHeight="1">
      <c r="A606" s="13"/>
      <c r="B606" s="13"/>
      <c r="C606" s="13"/>
      <c r="D606" s="147"/>
      <c r="E606" s="13"/>
      <c r="F606" s="38"/>
      <c r="G606" s="14"/>
      <c r="H606" s="14"/>
      <c r="I606" s="38"/>
      <c r="J606" s="13"/>
      <c r="K606" s="13"/>
      <c r="L606" s="49"/>
      <c r="M606" s="49"/>
      <c r="N606" s="39"/>
      <c r="O606" s="13"/>
      <c r="P606" s="529"/>
      <c r="Q606" s="226"/>
      <c r="R606" s="118"/>
      <c r="S606" s="118"/>
      <c r="T606" s="118"/>
      <c r="U606" s="226"/>
      <c r="V606" s="226"/>
      <c r="W606" s="226"/>
      <c r="X606" s="55"/>
      <c r="Y606" s="55"/>
      <c r="Z606" s="226"/>
      <c r="AA606" s="226"/>
      <c r="AB606" s="237"/>
      <c r="AC606" s="237"/>
      <c r="AD606" s="237"/>
      <c r="AE606" s="237"/>
      <c r="AF606" s="176"/>
      <c r="AG606" s="227"/>
      <c r="AH606" s="45"/>
      <c r="AI606" s="45"/>
      <c r="AJ606" s="51"/>
      <c r="AK606" s="14"/>
      <c r="AL606" s="14"/>
      <c r="AM606" s="14"/>
    </row>
    <row r="607" spans="1:39" ht="38.25" customHeight="1">
      <c r="A607" s="13"/>
      <c r="B607" s="13"/>
      <c r="C607" s="13"/>
      <c r="D607" s="147"/>
      <c r="E607" s="13"/>
      <c r="F607" s="38"/>
      <c r="G607" s="14"/>
      <c r="H607" s="14"/>
      <c r="I607" s="38"/>
      <c r="J607" s="13"/>
      <c r="K607" s="13"/>
      <c r="L607" s="49"/>
      <c r="M607" s="49"/>
      <c r="N607" s="39"/>
      <c r="O607" s="13"/>
      <c r="P607" s="529"/>
      <c r="Q607" s="226"/>
      <c r="R607" s="118"/>
      <c r="S607" s="118"/>
      <c r="T607" s="118"/>
      <c r="U607" s="226"/>
      <c r="V607" s="226"/>
      <c r="W607" s="226"/>
      <c r="X607" s="55"/>
      <c r="Y607" s="55"/>
      <c r="Z607" s="226"/>
      <c r="AA607" s="226"/>
      <c r="AB607" s="237"/>
      <c r="AC607" s="237"/>
      <c r="AD607" s="237"/>
      <c r="AE607" s="237"/>
      <c r="AF607" s="176"/>
      <c r="AG607" s="227"/>
      <c r="AH607" s="45"/>
      <c r="AI607" s="45"/>
      <c r="AJ607" s="51"/>
      <c r="AK607" s="14"/>
      <c r="AL607" s="14"/>
      <c r="AM607" s="14"/>
    </row>
    <row r="608" spans="1:39" ht="38.25" customHeight="1">
      <c r="A608" s="13"/>
      <c r="B608" s="13"/>
      <c r="C608" s="13"/>
      <c r="D608" s="147"/>
      <c r="E608" s="13"/>
      <c r="F608" s="38"/>
      <c r="G608" s="14"/>
      <c r="H608" s="14"/>
      <c r="I608" s="38"/>
      <c r="J608" s="13"/>
      <c r="K608" s="13"/>
      <c r="L608" s="49"/>
      <c r="M608" s="49"/>
      <c r="N608" s="39"/>
      <c r="O608" s="13"/>
      <c r="P608" s="529"/>
      <c r="Q608" s="226"/>
      <c r="R608" s="118"/>
      <c r="S608" s="118"/>
      <c r="T608" s="118"/>
      <c r="U608" s="226"/>
      <c r="V608" s="226"/>
      <c r="W608" s="226"/>
      <c r="X608" s="55"/>
      <c r="Y608" s="55"/>
      <c r="Z608" s="226"/>
      <c r="AA608" s="226"/>
      <c r="AB608" s="237"/>
      <c r="AC608" s="237"/>
      <c r="AD608" s="237"/>
      <c r="AE608" s="237"/>
      <c r="AF608" s="176"/>
      <c r="AG608" s="227"/>
      <c r="AH608" s="45"/>
      <c r="AI608" s="45"/>
      <c r="AJ608" s="51"/>
      <c r="AK608" s="14"/>
      <c r="AL608" s="14"/>
      <c r="AM608" s="14"/>
    </row>
    <row r="609" spans="1:39" ht="38.25" customHeight="1">
      <c r="A609" s="13"/>
      <c r="B609" s="13"/>
      <c r="C609" s="13"/>
      <c r="D609" s="147"/>
      <c r="E609" s="13"/>
      <c r="F609" s="38"/>
      <c r="G609" s="14"/>
      <c r="H609" s="14"/>
      <c r="I609" s="38"/>
      <c r="J609" s="13"/>
      <c r="K609" s="13"/>
      <c r="L609" s="49"/>
      <c r="M609" s="49"/>
      <c r="N609" s="39"/>
      <c r="O609" s="13"/>
      <c r="P609" s="529"/>
      <c r="Q609" s="226"/>
      <c r="R609" s="118"/>
      <c r="S609" s="118"/>
      <c r="T609" s="118"/>
      <c r="U609" s="226"/>
      <c r="V609" s="226"/>
      <c r="W609" s="226"/>
      <c r="X609" s="55"/>
      <c r="Y609" s="55"/>
      <c r="Z609" s="226"/>
      <c r="AA609" s="226"/>
      <c r="AB609" s="237"/>
      <c r="AC609" s="237"/>
      <c r="AD609" s="237"/>
      <c r="AE609" s="237"/>
      <c r="AF609" s="176"/>
      <c r="AG609" s="227"/>
      <c r="AH609" s="45"/>
      <c r="AI609" s="45"/>
      <c r="AJ609" s="51"/>
      <c r="AK609" s="14"/>
      <c r="AL609" s="14"/>
      <c r="AM609" s="14"/>
    </row>
    <row r="610" spans="1:39" ht="38.25" customHeight="1">
      <c r="A610" s="13"/>
      <c r="B610" s="13"/>
      <c r="C610" s="13"/>
      <c r="D610" s="147"/>
      <c r="E610" s="13"/>
      <c r="F610" s="38"/>
      <c r="G610" s="14"/>
      <c r="H610" s="14"/>
      <c r="I610" s="38"/>
      <c r="J610" s="13"/>
      <c r="K610" s="13"/>
      <c r="L610" s="49"/>
      <c r="M610" s="49"/>
      <c r="N610" s="39"/>
      <c r="O610" s="13"/>
      <c r="P610" s="529"/>
      <c r="Q610" s="226"/>
      <c r="R610" s="118"/>
      <c r="S610" s="118"/>
      <c r="T610" s="118"/>
      <c r="U610" s="226"/>
      <c r="V610" s="226"/>
      <c r="W610" s="226"/>
      <c r="X610" s="55"/>
      <c r="Y610" s="55"/>
      <c r="Z610" s="226"/>
      <c r="AA610" s="226"/>
      <c r="AB610" s="237"/>
      <c r="AC610" s="237"/>
      <c r="AD610" s="237"/>
      <c r="AE610" s="237"/>
      <c r="AF610" s="176"/>
      <c r="AG610" s="227"/>
      <c r="AH610" s="45"/>
      <c r="AI610" s="45"/>
      <c r="AJ610" s="51"/>
      <c r="AK610" s="14"/>
      <c r="AL610" s="14"/>
      <c r="AM610" s="14"/>
    </row>
    <row r="611" spans="1:39" ht="38.25" customHeight="1">
      <c r="A611" s="13"/>
      <c r="B611" s="13"/>
      <c r="C611" s="13"/>
      <c r="D611" s="147"/>
      <c r="E611" s="13"/>
      <c r="F611" s="38"/>
      <c r="G611" s="14"/>
      <c r="H611" s="14"/>
      <c r="I611" s="38"/>
      <c r="J611" s="13"/>
      <c r="K611" s="13"/>
      <c r="L611" s="49"/>
      <c r="M611" s="49"/>
      <c r="N611" s="39"/>
      <c r="O611" s="13"/>
      <c r="P611" s="529"/>
      <c r="Q611" s="226"/>
      <c r="R611" s="118"/>
      <c r="S611" s="118"/>
      <c r="T611" s="118"/>
      <c r="U611" s="226"/>
      <c r="V611" s="226"/>
      <c r="W611" s="226"/>
      <c r="X611" s="55"/>
      <c r="Y611" s="55"/>
      <c r="Z611" s="226"/>
      <c r="AA611" s="226"/>
      <c r="AB611" s="237"/>
      <c r="AC611" s="237"/>
      <c r="AD611" s="237"/>
      <c r="AE611" s="237"/>
      <c r="AF611" s="176"/>
      <c r="AG611" s="227"/>
      <c r="AH611" s="45"/>
      <c r="AI611" s="45"/>
      <c r="AJ611" s="51"/>
      <c r="AK611" s="14"/>
      <c r="AL611" s="14"/>
      <c r="AM611" s="14"/>
    </row>
    <row r="612" spans="1:39" ht="38.25" customHeight="1">
      <c r="A612" s="13"/>
      <c r="B612" s="13"/>
      <c r="C612" s="13"/>
      <c r="D612" s="147"/>
      <c r="E612" s="13"/>
      <c r="F612" s="38"/>
      <c r="G612" s="14"/>
      <c r="H612" s="14"/>
      <c r="I612" s="38"/>
      <c r="J612" s="13"/>
      <c r="K612" s="13"/>
      <c r="L612" s="49"/>
      <c r="M612" s="49"/>
      <c r="N612" s="39"/>
      <c r="O612" s="13"/>
      <c r="P612" s="529"/>
      <c r="Q612" s="226"/>
      <c r="R612" s="118"/>
      <c r="S612" s="118"/>
      <c r="T612" s="118"/>
      <c r="U612" s="226"/>
      <c r="V612" s="226"/>
      <c r="W612" s="226"/>
      <c r="X612" s="55"/>
      <c r="Y612" s="55"/>
      <c r="Z612" s="226"/>
      <c r="AA612" s="226"/>
      <c r="AB612" s="237"/>
      <c r="AC612" s="237"/>
      <c r="AD612" s="237"/>
      <c r="AE612" s="237"/>
      <c r="AF612" s="176"/>
      <c r="AG612" s="227"/>
      <c r="AH612" s="45"/>
      <c r="AI612" s="45"/>
      <c r="AJ612" s="51"/>
      <c r="AK612" s="14"/>
      <c r="AL612" s="14"/>
      <c r="AM612" s="14"/>
    </row>
    <row r="613" spans="1:39" ht="38.25" customHeight="1">
      <c r="A613" s="13"/>
      <c r="B613" s="13"/>
      <c r="C613" s="13"/>
      <c r="D613" s="147"/>
      <c r="E613" s="13"/>
      <c r="F613" s="38"/>
      <c r="G613" s="14"/>
      <c r="H613" s="14"/>
      <c r="I613" s="38"/>
      <c r="J613" s="13"/>
      <c r="K613" s="13"/>
      <c r="L613" s="49"/>
      <c r="M613" s="49"/>
      <c r="N613" s="39"/>
      <c r="O613" s="13"/>
      <c r="P613" s="529"/>
      <c r="Q613" s="226"/>
      <c r="R613" s="118"/>
      <c r="S613" s="118"/>
      <c r="T613" s="118"/>
      <c r="U613" s="226"/>
      <c r="V613" s="226"/>
      <c r="W613" s="226"/>
      <c r="X613" s="55"/>
      <c r="Y613" s="55"/>
      <c r="Z613" s="226"/>
      <c r="AA613" s="226"/>
      <c r="AB613" s="237"/>
      <c r="AC613" s="237"/>
      <c r="AD613" s="237"/>
      <c r="AE613" s="237"/>
      <c r="AF613" s="176"/>
      <c r="AG613" s="227"/>
      <c r="AH613" s="45"/>
      <c r="AI613" s="45"/>
      <c r="AJ613" s="51"/>
      <c r="AK613" s="14"/>
      <c r="AL613" s="14"/>
      <c r="AM613" s="14"/>
    </row>
    <row r="614" spans="1:39" ht="38.25" customHeight="1">
      <c r="A614" s="13"/>
      <c r="B614" s="13"/>
      <c r="C614" s="13"/>
      <c r="D614" s="147"/>
      <c r="E614" s="13"/>
      <c r="F614" s="38"/>
      <c r="G614" s="14"/>
      <c r="H614" s="14"/>
      <c r="I614" s="38"/>
      <c r="J614" s="13"/>
      <c r="K614" s="13"/>
      <c r="L614" s="49"/>
      <c r="M614" s="49"/>
      <c r="N614" s="39"/>
      <c r="O614" s="13"/>
      <c r="P614" s="529"/>
      <c r="Q614" s="226"/>
      <c r="R614" s="118"/>
      <c r="S614" s="118"/>
      <c r="T614" s="118"/>
      <c r="U614" s="226"/>
      <c r="V614" s="226"/>
      <c r="W614" s="226"/>
      <c r="X614" s="55"/>
      <c r="Y614" s="55"/>
      <c r="Z614" s="226"/>
      <c r="AA614" s="226"/>
      <c r="AB614" s="237"/>
      <c r="AC614" s="237"/>
      <c r="AD614" s="237"/>
      <c r="AE614" s="237"/>
      <c r="AF614" s="176"/>
      <c r="AG614" s="227"/>
      <c r="AH614" s="45"/>
      <c r="AI614" s="45"/>
      <c r="AJ614" s="51"/>
      <c r="AK614" s="14"/>
      <c r="AL614" s="14"/>
      <c r="AM614" s="14"/>
    </row>
    <row r="615" spans="1:39" ht="38.25" customHeight="1">
      <c r="A615" s="13"/>
      <c r="B615" s="13"/>
      <c r="C615" s="13"/>
      <c r="D615" s="147"/>
      <c r="E615" s="13"/>
      <c r="F615" s="38"/>
      <c r="G615" s="14"/>
      <c r="H615" s="14"/>
      <c r="I615" s="38"/>
      <c r="J615" s="13"/>
      <c r="K615" s="13"/>
      <c r="L615" s="49"/>
      <c r="M615" s="49"/>
      <c r="N615" s="39"/>
      <c r="O615" s="13"/>
      <c r="P615" s="529"/>
      <c r="Q615" s="226"/>
      <c r="R615" s="118"/>
      <c r="S615" s="118"/>
      <c r="T615" s="118"/>
      <c r="U615" s="226"/>
      <c r="V615" s="226"/>
      <c r="W615" s="226"/>
      <c r="X615" s="55"/>
      <c r="Y615" s="55"/>
      <c r="Z615" s="226"/>
      <c r="AA615" s="226"/>
      <c r="AB615" s="237"/>
      <c r="AC615" s="237"/>
      <c r="AD615" s="237"/>
      <c r="AE615" s="237"/>
      <c r="AF615" s="176"/>
      <c r="AG615" s="227"/>
      <c r="AH615" s="45"/>
      <c r="AI615" s="45"/>
      <c r="AJ615" s="51"/>
      <c r="AK615" s="14"/>
      <c r="AL615" s="14"/>
      <c r="AM615" s="14"/>
    </row>
    <row r="616" spans="1:39" ht="38.25" customHeight="1">
      <c r="A616" s="13"/>
      <c r="B616" s="13"/>
      <c r="C616" s="13"/>
      <c r="D616" s="147"/>
      <c r="E616" s="13"/>
      <c r="F616" s="38"/>
      <c r="G616" s="14"/>
      <c r="H616" s="14"/>
      <c r="I616" s="38"/>
      <c r="J616" s="13"/>
      <c r="K616" s="13"/>
      <c r="L616" s="49"/>
      <c r="M616" s="49"/>
      <c r="N616" s="39"/>
      <c r="O616" s="13"/>
      <c r="P616" s="529"/>
      <c r="Q616" s="226"/>
      <c r="R616" s="118"/>
      <c r="S616" s="118"/>
      <c r="T616" s="118"/>
      <c r="U616" s="226"/>
      <c r="V616" s="226"/>
      <c r="W616" s="226"/>
      <c r="X616" s="55"/>
      <c r="Y616" s="55"/>
      <c r="Z616" s="226"/>
      <c r="AA616" s="226"/>
      <c r="AB616" s="237"/>
      <c r="AC616" s="237"/>
      <c r="AD616" s="237"/>
      <c r="AE616" s="237"/>
      <c r="AF616" s="176"/>
      <c r="AG616" s="227"/>
      <c r="AH616" s="45"/>
      <c r="AI616" s="45"/>
      <c r="AJ616" s="51"/>
      <c r="AK616" s="14"/>
      <c r="AL616" s="14"/>
      <c r="AM616" s="14"/>
    </row>
    <row r="617" spans="1:39" ht="38.25" customHeight="1">
      <c r="A617" s="13"/>
      <c r="B617" s="13"/>
      <c r="C617" s="13"/>
      <c r="D617" s="147"/>
      <c r="E617" s="13"/>
      <c r="F617" s="38"/>
      <c r="G617" s="14"/>
      <c r="H617" s="14"/>
      <c r="I617" s="38"/>
      <c r="J617" s="13"/>
      <c r="K617" s="13"/>
      <c r="L617" s="49"/>
      <c r="M617" s="49"/>
      <c r="N617" s="39"/>
      <c r="O617" s="13"/>
      <c r="P617" s="529"/>
      <c r="Q617" s="226"/>
      <c r="R617" s="118"/>
      <c r="S617" s="118"/>
      <c r="T617" s="118"/>
      <c r="U617" s="226"/>
      <c r="V617" s="226"/>
      <c r="W617" s="226"/>
      <c r="X617" s="55"/>
      <c r="Y617" s="55"/>
      <c r="Z617" s="226"/>
      <c r="AA617" s="226"/>
      <c r="AB617" s="237"/>
      <c r="AC617" s="237"/>
      <c r="AD617" s="237"/>
      <c r="AE617" s="237"/>
      <c r="AF617" s="176"/>
      <c r="AG617" s="227"/>
      <c r="AH617" s="45"/>
      <c r="AI617" s="45"/>
      <c r="AJ617" s="51"/>
      <c r="AK617" s="14"/>
      <c r="AL617" s="14"/>
      <c r="AM617" s="14"/>
    </row>
    <row r="618" spans="1:39" ht="38.25" customHeight="1">
      <c r="A618" s="13"/>
      <c r="B618" s="13"/>
      <c r="C618" s="13"/>
      <c r="D618" s="147"/>
      <c r="E618" s="13"/>
      <c r="F618" s="38"/>
      <c r="G618" s="14"/>
      <c r="H618" s="14"/>
      <c r="I618" s="38"/>
      <c r="J618" s="13"/>
      <c r="K618" s="13"/>
      <c r="L618" s="49"/>
      <c r="M618" s="49"/>
      <c r="N618" s="39"/>
      <c r="O618" s="13"/>
      <c r="P618" s="529"/>
      <c r="Q618" s="226"/>
      <c r="R618" s="118"/>
      <c r="S618" s="118"/>
      <c r="T618" s="118"/>
      <c r="U618" s="226"/>
      <c r="V618" s="226"/>
      <c r="W618" s="226"/>
      <c r="X618" s="55"/>
      <c r="Y618" s="55"/>
      <c r="Z618" s="226"/>
      <c r="AA618" s="226"/>
      <c r="AB618" s="237"/>
      <c r="AC618" s="237"/>
      <c r="AD618" s="237"/>
      <c r="AE618" s="237"/>
      <c r="AF618" s="176"/>
      <c r="AG618" s="227"/>
      <c r="AH618" s="45"/>
      <c r="AI618" s="45"/>
      <c r="AJ618" s="51"/>
      <c r="AK618" s="14"/>
      <c r="AL618" s="14"/>
      <c r="AM618" s="14"/>
    </row>
    <row r="619" spans="1:39" ht="38.25" customHeight="1">
      <c r="A619" s="13"/>
      <c r="B619" s="13"/>
      <c r="C619" s="13"/>
      <c r="D619" s="147"/>
      <c r="E619" s="13"/>
      <c r="F619" s="38"/>
      <c r="G619" s="14"/>
      <c r="H619" s="14"/>
      <c r="I619" s="38"/>
      <c r="J619" s="13"/>
      <c r="K619" s="13"/>
      <c r="L619" s="49"/>
      <c r="M619" s="49"/>
      <c r="N619" s="39"/>
      <c r="O619" s="13"/>
      <c r="P619" s="529"/>
      <c r="Q619" s="226"/>
      <c r="R619" s="118"/>
      <c r="S619" s="118"/>
      <c r="T619" s="118"/>
      <c r="U619" s="226"/>
      <c r="V619" s="226"/>
      <c r="W619" s="226"/>
      <c r="X619" s="55"/>
      <c r="Y619" s="55"/>
      <c r="Z619" s="226"/>
      <c r="AA619" s="226"/>
      <c r="AB619" s="237"/>
      <c r="AC619" s="237"/>
      <c r="AD619" s="237"/>
      <c r="AE619" s="237"/>
      <c r="AF619" s="176"/>
      <c r="AG619" s="227"/>
      <c r="AH619" s="45"/>
      <c r="AI619" s="45"/>
      <c r="AJ619" s="51"/>
      <c r="AK619" s="14"/>
      <c r="AL619" s="14"/>
      <c r="AM619" s="14"/>
    </row>
    <row r="620" spans="1:39" ht="38.25" customHeight="1">
      <c r="A620" s="13"/>
      <c r="B620" s="13"/>
      <c r="C620" s="13"/>
      <c r="D620" s="147"/>
      <c r="E620" s="13"/>
      <c r="F620" s="38"/>
      <c r="G620" s="14"/>
      <c r="H620" s="14"/>
      <c r="I620" s="38"/>
      <c r="J620" s="13"/>
      <c r="K620" s="13"/>
      <c r="L620" s="49"/>
      <c r="M620" s="49"/>
      <c r="N620" s="39"/>
      <c r="O620" s="13"/>
      <c r="P620" s="529"/>
      <c r="Q620" s="226"/>
      <c r="R620" s="118"/>
      <c r="S620" s="118"/>
      <c r="T620" s="118"/>
      <c r="U620" s="226"/>
      <c r="V620" s="226"/>
      <c r="W620" s="226"/>
      <c r="X620" s="55"/>
      <c r="Y620" s="55"/>
      <c r="Z620" s="226"/>
      <c r="AA620" s="226"/>
      <c r="AB620" s="237"/>
      <c r="AC620" s="237"/>
      <c r="AD620" s="237"/>
      <c r="AE620" s="237"/>
      <c r="AF620" s="176"/>
      <c r="AG620" s="227"/>
      <c r="AH620" s="45"/>
      <c r="AI620" s="45"/>
      <c r="AJ620" s="51"/>
      <c r="AK620" s="14"/>
      <c r="AL620" s="14"/>
      <c r="AM620" s="14"/>
    </row>
    <row r="621" spans="1:39" ht="38.25" customHeight="1">
      <c r="A621" s="13"/>
      <c r="B621" s="13"/>
      <c r="C621" s="13"/>
      <c r="D621" s="147"/>
      <c r="E621" s="13"/>
      <c r="F621" s="38"/>
      <c r="G621" s="14"/>
      <c r="H621" s="14"/>
      <c r="I621" s="38"/>
      <c r="J621" s="13"/>
      <c r="K621" s="13"/>
      <c r="L621" s="49"/>
      <c r="M621" s="49"/>
      <c r="N621" s="39"/>
      <c r="O621" s="13"/>
      <c r="P621" s="529"/>
      <c r="Q621" s="226"/>
      <c r="R621" s="118"/>
      <c r="S621" s="118"/>
      <c r="T621" s="118"/>
      <c r="U621" s="226"/>
      <c r="V621" s="226"/>
      <c r="W621" s="226"/>
      <c r="X621" s="55"/>
      <c r="Y621" s="55"/>
      <c r="Z621" s="226"/>
      <c r="AA621" s="226"/>
      <c r="AB621" s="237"/>
      <c r="AC621" s="237"/>
      <c r="AD621" s="237"/>
      <c r="AE621" s="237"/>
      <c r="AF621" s="176"/>
      <c r="AG621" s="227"/>
      <c r="AH621" s="45"/>
      <c r="AI621" s="45"/>
      <c r="AJ621" s="51"/>
      <c r="AK621" s="14"/>
      <c r="AL621" s="14"/>
      <c r="AM621" s="14"/>
    </row>
    <row r="622" spans="1:39" ht="38.25" customHeight="1">
      <c r="A622" s="13"/>
      <c r="B622" s="13"/>
      <c r="C622" s="13"/>
      <c r="D622" s="147"/>
      <c r="E622" s="13"/>
      <c r="F622" s="38"/>
      <c r="G622" s="14"/>
      <c r="H622" s="14"/>
      <c r="I622" s="38"/>
      <c r="J622" s="13"/>
      <c r="K622" s="13"/>
      <c r="L622" s="49"/>
      <c r="M622" s="49"/>
      <c r="N622" s="39"/>
      <c r="O622" s="13"/>
      <c r="P622" s="529"/>
      <c r="Q622" s="226"/>
      <c r="R622" s="118"/>
      <c r="S622" s="118"/>
      <c r="T622" s="118"/>
      <c r="U622" s="226"/>
      <c r="V622" s="226"/>
      <c r="W622" s="226"/>
      <c r="X622" s="55"/>
      <c r="Y622" s="55"/>
      <c r="Z622" s="226"/>
      <c r="AA622" s="226"/>
      <c r="AB622" s="237"/>
      <c r="AC622" s="237"/>
      <c r="AD622" s="237"/>
      <c r="AE622" s="237"/>
      <c r="AF622" s="176"/>
      <c r="AG622" s="227"/>
      <c r="AH622" s="45"/>
      <c r="AI622" s="45"/>
      <c r="AJ622" s="51"/>
      <c r="AK622" s="14"/>
      <c r="AL622" s="14"/>
      <c r="AM622" s="14"/>
    </row>
    <row r="623" spans="1:39" ht="38.25" customHeight="1">
      <c r="A623" s="13"/>
      <c r="B623" s="13"/>
      <c r="C623" s="13"/>
      <c r="D623" s="147"/>
      <c r="E623" s="13"/>
      <c r="F623" s="38"/>
      <c r="G623" s="14"/>
      <c r="H623" s="14"/>
      <c r="I623" s="38"/>
      <c r="J623" s="13"/>
      <c r="K623" s="13"/>
      <c r="L623" s="49"/>
      <c r="M623" s="49"/>
      <c r="N623" s="39"/>
      <c r="O623" s="13"/>
      <c r="P623" s="529"/>
      <c r="Q623" s="226"/>
      <c r="R623" s="118"/>
      <c r="S623" s="118"/>
      <c r="T623" s="118"/>
      <c r="U623" s="226"/>
      <c r="V623" s="226"/>
      <c r="W623" s="226"/>
      <c r="X623" s="55"/>
      <c r="Y623" s="55"/>
      <c r="Z623" s="226"/>
      <c r="AA623" s="226"/>
      <c r="AB623" s="237"/>
      <c r="AC623" s="237"/>
      <c r="AD623" s="237"/>
      <c r="AE623" s="237"/>
      <c r="AF623" s="176"/>
      <c r="AG623" s="227"/>
      <c r="AH623" s="45"/>
      <c r="AI623" s="45"/>
      <c r="AJ623" s="51"/>
      <c r="AK623" s="14"/>
      <c r="AL623" s="14"/>
      <c r="AM623" s="14"/>
    </row>
    <row r="624" spans="1:39" ht="38.25" customHeight="1">
      <c r="A624" s="13"/>
      <c r="B624" s="13"/>
      <c r="C624" s="13"/>
      <c r="D624" s="147"/>
      <c r="E624" s="13"/>
      <c r="F624" s="38"/>
      <c r="G624" s="14"/>
      <c r="H624" s="14"/>
      <c r="I624" s="38"/>
      <c r="J624" s="13"/>
      <c r="K624" s="13"/>
      <c r="L624" s="49"/>
      <c r="M624" s="49"/>
      <c r="N624" s="39"/>
      <c r="O624" s="13"/>
      <c r="P624" s="529"/>
      <c r="Q624" s="226"/>
      <c r="R624" s="118"/>
      <c r="S624" s="118"/>
      <c r="T624" s="118"/>
      <c r="U624" s="226"/>
      <c r="V624" s="226"/>
      <c r="W624" s="226"/>
      <c r="X624" s="55"/>
      <c r="Y624" s="55"/>
      <c r="Z624" s="226"/>
      <c r="AA624" s="226"/>
      <c r="AB624" s="237"/>
      <c r="AC624" s="237"/>
      <c r="AD624" s="237"/>
      <c r="AE624" s="237"/>
      <c r="AF624" s="176"/>
      <c r="AG624" s="227"/>
      <c r="AH624" s="45"/>
      <c r="AI624" s="45"/>
      <c r="AJ624" s="51"/>
      <c r="AK624" s="14"/>
      <c r="AL624" s="14"/>
      <c r="AM624" s="14"/>
    </row>
    <row r="625" spans="1:39" ht="38.25" customHeight="1">
      <c r="A625" s="13"/>
      <c r="B625" s="13"/>
      <c r="C625" s="13"/>
      <c r="D625" s="147"/>
      <c r="E625" s="13"/>
      <c r="F625" s="38"/>
      <c r="G625" s="14"/>
      <c r="H625" s="14"/>
      <c r="I625" s="38"/>
      <c r="J625" s="13"/>
      <c r="K625" s="13"/>
      <c r="L625" s="49"/>
      <c r="M625" s="49"/>
      <c r="N625" s="39"/>
      <c r="O625" s="13"/>
      <c r="P625" s="529"/>
      <c r="Q625" s="226"/>
      <c r="R625" s="118"/>
      <c r="S625" s="118"/>
      <c r="T625" s="118"/>
      <c r="U625" s="226"/>
      <c r="V625" s="226"/>
      <c r="W625" s="226"/>
      <c r="X625" s="55"/>
      <c r="Y625" s="55"/>
      <c r="Z625" s="226"/>
      <c r="AA625" s="226"/>
      <c r="AB625" s="237"/>
      <c r="AC625" s="237"/>
      <c r="AD625" s="237"/>
      <c r="AE625" s="237"/>
      <c r="AF625" s="176"/>
      <c r="AG625" s="227"/>
      <c r="AH625" s="45"/>
      <c r="AI625" s="45"/>
      <c r="AJ625" s="51"/>
      <c r="AK625" s="14"/>
      <c r="AL625" s="14"/>
      <c r="AM625" s="14"/>
    </row>
    <row r="626" spans="1:39" ht="38.25" customHeight="1">
      <c r="A626" s="13"/>
      <c r="B626" s="13"/>
      <c r="C626" s="13"/>
      <c r="D626" s="147"/>
      <c r="E626" s="13"/>
      <c r="F626" s="38"/>
      <c r="G626" s="14"/>
      <c r="H626" s="14"/>
      <c r="I626" s="38"/>
      <c r="J626" s="13"/>
      <c r="K626" s="13"/>
      <c r="L626" s="49"/>
      <c r="M626" s="49"/>
      <c r="N626" s="39"/>
      <c r="O626" s="13"/>
      <c r="P626" s="529"/>
      <c r="Q626" s="226"/>
      <c r="R626" s="118"/>
      <c r="S626" s="118"/>
      <c r="T626" s="118"/>
      <c r="U626" s="226"/>
      <c r="V626" s="226"/>
      <c r="W626" s="226"/>
      <c r="X626" s="55"/>
      <c r="Y626" s="55"/>
      <c r="Z626" s="226"/>
      <c r="AA626" s="226"/>
      <c r="AB626" s="237"/>
      <c r="AC626" s="237"/>
      <c r="AD626" s="237"/>
      <c r="AE626" s="237"/>
      <c r="AF626" s="176"/>
      <c r="AG626" s="227"/>
      <c r="AH626" s="45"/>
      <c r="AI626" s="45"/>
      <c r="AJ626" s="51"/>
      <c r="AK626" s="14"/>
      <c r="AL626" s="14"/>
      <c r="AM626" s="14"/>
    </row>
    <row r="627" spans="1:39" ht="38.25" customHeight="1">
      <c r="A627" s="13"/>
      <c r="B627" s="13"/>
      <c r="C627" s="13"/>
      <c r="D627" s="147"/>
      <c r="E627" s="13"/>
      <c r="F627" s="38"/>
      <c r="G627" s="14"/>
      <c r="H627" s="14"/>
      <c r="I627" s="38"/>
      <c r="J627" s="13"/>
      <c r="K627" s="13"/>
      <c r="L627" s="49"/>
      <c r="M627" s="49"/>
      <c r="N627" s="39"/>
      <c r="O627" s="13"/>
      <c r="P627" s="529"/>
      <c r="Q627" s="226"/>
      <c r="R627" s="118"/>
      <c r="S627" s="118"/>
      <c r="T627" s="118"/>
      <c r="U627" s="226"/>
      <c r="V627" s="226"/>
      <c r="W627" s="226"/>
      <c r="X627" s="55"/>
      <c r="Y627" s="55"/>
      <c r="Z627" s="226"/>
      <c r="AA627" s="226"/>
      <c r="AB627" s="237"/>
      <c r="AC627" s="237"/>
      <c r="AD627" s="237"/>
      <c r="AE627" s="237"/>
      <c r="AF627" s="176"/>
      <c r="AG627" s="227"/>
      <c r="AH627" s="45"/>
      <c r="AI627" s="45"/>
      <c r="AJ627" s="51"/>
      <c r="AK627" s="14"/>
      <c r="AL627" s="14"/>
      <c r="AM627" s="14"/>
    </row>
    <row r="628" spans="1:39" ht="38.25" customHeight="1">
      <c r="A628" s="13"/>
      <c r="B628" s="13"/>
      <c r="C628" s="13"/>
      <c r="D628" s="147"/>
      <c r="E628" s="13"/>
      <c r="F628" s="38"/>
      <c r="G628" s="14"/>
      <c r="H628" s="14"/>
      <c r="I628" s="38"/>
      <c r="J628" s="13"/>
      <c r="K628" s="13"/>
      <c r="L628" s="49"/>
      <c r="M628" s="49"/>
      <c r="N628" s="39"/>
      <c r="O628" s="13"/>
      <c r="P628" s="529"/>
      <c r="Q628" s="226"/>
      <c r="R628" s="118"/>
      <c r="S628" s="118"/>
      <c r="T628" s="118"/>
      <c r="U628" s="226"/>
      <c r="V628" s="226"/>
      <c r="W628" s="226"/>
      <c r="X628" s="55"/>
      <c r="Y628" s="55"/>
      <c r="Z628" s="226"/>
      <c r="AA628" s="226"/>
      <c r="AB628" s="237"/>
      <c r="AC628" s="237"/>
      <c r="AD628" s="237"/>
      <c r="AE628" s="237"/>
      <c r="AF628" s="176"/>
      <c r="AG628" s="227"/>
      <c r="AH628" s="45"/>
      <c r="AI628" s="45"/>
      <c r="AJ628" s="51"/>
      <c r="AK628" s="14"/>
      <c r="AL628" s="14"/>
      <c r="AM628" s="14"/>
    </row>
    <row r="629" spans="1:39" ht="38.25" customHeight="1">
      <c r="A629" s="13"/>
      <c r="B629" s="13"/>
      <c r="C629" s="13"/>
      <c r="D629" s="147"/>
      <c r="E629" s="13"/>
      <c r="F629" s="38"/>
      <c r="G629" s="14"/>
      <c r="H629" s="14"/>
      <c r="I629" s="38"/>
      <c r="J629" s="13"/>
      <c r="K629" s="13"/>
      <c r="L629" s="49"/>
      <c r="M629" s="49"/>
      <c r="N629" s="39"/>
      <c r="O629" s="13"/>
      <c r="P629" s="529"/>
      <c r="Q629" s="226"/>
      <c r="R629" s="118"/>
      <c r="S629" s="118"/>
      <c r="T629" s="118"/>
      <c r="U629" s="226"/>
      <c r="V629" s="226"/>
      <c r="W629" s="226"/>
      <c r="X629" s="55"/>
      <c r="Y629" s="55"/>
      <c r="Z629" s="226"/>
      <c r="AA629" s="226"/>
      <c r="AB629" s="237"/>
      <c r="AC629" s="237"/>
      <c r="AD629" s="237"/>
      <c r="AE629" s="237"/>
      <c r="AF629" s="176"/>
      <c r="AG629" s="227"/>
      <c r="AH629" s="45"/>
      <c r="AI629" s="45"/>
      <c r="AJ629" s="51"/>
      <c r="AK629" s="14"/>
      <c r="AL629" s="14"/>
      <c r="AM629" s="14"/>
    </row>
    <row r="630" spans="1:39" ht="38.25" customHeight="1">
      <c r="A630" s="13"/>
      <c r="B630" s="13"/>
      <c r="C630" s="13"/>
      <c r="D630" s="147"/>
      <c r="E630" s="13"/>
      <c r="F630" s="38"/>
      <c r="G630" s="14"/>
      <c r="H630" s="14"/>
      <c r="I630" s="38"/>
      <c r="J630" s="13"/>
      <c r="K630" s="13"/>
      <c r="L630" s="49"/>
      <c r="M630" s="49"/>
      <c r="N630" s="39"/>
      <c r="O630" s="13"/>
      <c r="P630" s="529"/>
      <c r="Q630" s="226"/>
      <c r="R630" s="118"/>
      <c r="S630" s="118"/>
      <c r="T630" s="118"/>
      <c r="U630" s="226"/>
      <c r="V630" s="226"/>
      <c r="W630" s="226"/>
      <c r="X630" s="55"/>
      <c r="Y630" s="55"/>
      <c r="Z630" s="226"/>
      <c r="AA630" s="226"/>
      <c r="AB630" s="237"/>
      <c r="AC630" s="237"/>
      <c r="AD630" s="237"/>
      <c r="AE630" s="237"/>
      <c r="AF630" s="176"/>
      <c r="AG630" s="227"/>
      <c r="AH630" s="45"/>
      <c r="AI630" s="45"/>
      <c r="AJ630" s="51"/>
      <c r="AK630" s="14"/>
      <c r="AL630" s="14"/>
      <c r="AM630" s="14"/>
    </row>
    <row r="631" spans="1:39" ht="38.25" customHeight="1">
      <c r="A631" s="13"/>
      <c r="B631" s="13"/>
      <c r="C631" s="13"/>
      <c r="D631" s="147"/>
      <c r="E631" s="13"/>
      <c r="F631" s="38"/>
      <c r="G631" s="14"/>
      <c r="H631" s="14"/>
      <c r="I631" s="38"/>
      <c r="J631" s="13"/>
      <c r="K631" s="13"/>
      <c r="L631" s="49"/>
      <c r="M631" s="49"/>
      <c r="N631" s="39"/>
      <c r="O631" s="13"/>
      <c r="P631" s="529"/>
      <c r="Q631" s="226"/>
      <c r="R631" s="118"/>
      <c r="S631" s="118"/>
      <c r="T631" s="118"/>
      <c r="U631" s="226"/>
      <c r="V631" s="226"/>
      <c r="W631" s="226"/>
      <c r="X631" s="55"/>
      <c r="Y631" s="55"/>
      <c r="Z631" s="226"/>
      <c r="AA631" s="226"/>
      <c r="AB631" s="237"/>
      <c r="AC631" s="237"/>
      <c r="AD631" s="237"/>
      <c r="AE631" s="237"/>
      <c r="AF631" s="176"/>
      <c r="AG631" s="227"/>
      <c r="AH631" s="45"/>
      <c r="AI631" s="45"/>
      <c r="AJ631" s="51"/>
      <c r="AK631" s="14"/>
      <c r="AL631" s="14"/>
      <c r="AM631" s="14"/>
    </row>
    <row r="632" spans="1:39" ht="38.25" customHeight="1">
      <c r="A632" s="13"/>
      <c r="B632" s="13"/>
      <c r="C632" s="13"/>
      <c r="D632" s="147"/>
      <c r="E632" s="13"/>
      <c r="F632" s="38"/>
      <c r="G632" s="14"/>
      <c r="H632" s="14"/>
      <c r="I632" s="38"/>
      <c r="J632" s="13"/>
      <c r="K632" s="13"/>
      <c r="L632" s="49"/>
      <c r="M632" s="49"/>
      <c r="N632" s="39"/>
      <c r="O632" s="13"/>
      <c r="P632" s="529"/>
      <c r="Q632" s="226"/>
      <c r="R632" s="118"/>
      <c r="S632" s="118"/>
      <c r="T632" s="118"/>
      <c r="U632" s="226"/>
      <c r="V632" s="226"/>
      <c r="W632" s="226"/>
      <c r="X632" s="55"/>
      <c r="Y632" s="55"/>
      <c r="Z632" s="226"/>
      <c r="AA632" s="226"/>
      <c r="AB632" s="237"/>
      <c r="AC632" s="237"/>
      <c r="AD632" s="237"/>
      <c r="AE632" s="237"/>
      <c r="AF632" s="176"/>
      <c r="AG632" s="227"/>
      <c r="AH632" s="45"/>
      <c r="AI632" s="45"/>
      <c r="AJ632" s="51"/>
      <c r="AK632" s="14"/>
      <c r="AL632" s="14"/>
      <c r="AM632" s="14"/>
    </row>
    <row r="633" spans="1:39" ht="38.25" customHeight="1">
      <c r="A633" s="13"/>
      <c r="B633" s="13"/>
      <c r="C633" s="13"/>
      <c r="D633" s="147"/>
      <c r="E633" s="13"/>
      <c r="F633" s="38"/>
      <c r="G633" s="14"/>
      <c r="H633" s="14"/>
      <c r="I633" s="38"/>
      <c r="J633" s="13"/>
      <c r="K633" s="13"/>
      <c r="L633" s="49"/>
      <c r="M633" s="49"/>
      <c r="N633" s="39"/>
      <c r="O633" s="13"/>
      <c r="P633" s="529"/>
      <c r="Q633" s="226"/>
      <c r="R633" s="118"/>
      <c r="S633" s="118"/>
      <c r="T633" s="118"/>
      <c r="U633" s="226"/>
      <c r="V633" s="226"/>
      <c r="W633" s="226"/>
      <c r="X633" s="55"/>
      <c r="Y633" s="55"/>
      <c r="Z633" s="226"/>
      <c r="AA633" s="226"/>
      <c r="AB633" s="237"/>
      <c r="AC633" s="237"/>
      <c r="AD633" s="237"/>
      <c r="AE633" s="237"/>
      <c r="AF633" s="176"/>
      <c r="AG633" s="227"/>
      <c r="AH633" s="45"/>
      <c r="AI633" s="45"/>
      <c r="AJ633" s="51"/>
      <c r="AK633" s="14"/>
      <c r="AL633" s="14"/>
      <c r="AM633" s="14"/>
    </row>
    <row r="634" spans="1:39" ht="38.25" customHeight="1">
      <c r="A634" s="13"/>
      <c r="B634" s="13"/>
      <c r="C634" s="13"/>
      <c r="D634" s="147"/>
      <c r="E634" s="13"/>
      <c r="F634" s="38"/>
      <c r="G634" s="14"/>
      <c r="H634" s="14"/>
      <c r="I634" s="38"/>
      <c r="J634" s="13"/>
      <c r="K634" s="13"/>
      <c r="L634" s="49"/>
      <c r="M634" s="49"/>
      <c r="N634" s="39"/>
      <c r="O634" s="13"/>
      <c r="P634" s="529"/>
      <c r="Q634" s="226"/>
      <c r="R634" s="118"/>
      <c r="S634" s="118"/>
      <c r="T634" s="118"/>
      <c r="U634" s="226"/>
      <c r="V634" s="226"/>
      <c r="W634" s="226"/>
      <c r="X634" s="55"/>
      <c r="Y634" s="55"/>
      <c r="Z634" s="226"/>
      <c r="AA634" s="226"/>
      <c r="AB634" s="237"/>
      <c r="AC634" s="237"/>
      <c r="AD634" s="237"/>
      <c r="AE634" s="237"/>
      <c r="AF634" s="176"/>
      <c r="AG634" s="227"/>
      <c r="AH634" s="45"/>
      <c r="AI634" s="45"/>
      <c r="AJ634" s="51"/>
      <c r="AK634" s="14"/>
      <c r="AL634" s="14"/>
      <c r="AM634" s="14"/>
    </row>
    <row r="635" spans="1:39" ht="38.25" customHeight="1">
      <c r="A635" s="13"/>
      <c r="B635" s="13"/>
      <c r="C635" s="13"/>
      <c r="D635" s="147"/>
      <c r="E635" s="13"/>
      <c r="F635" s="38"/>
      <c r="G635" s="14"/>
      <c r="H635" s="14"/>
      <c r="I635" s="38"/>
      <c r="J635" s="13"/>
      <c r="K635" s="13"/>
      <c r="L635" s="49"/>
      <c r="M635" s="49"/>
      <c r="N635" s="39"/>
      <c r="O635" s="13"/>
      <c r="P635" s="529"/>
      <c r="Q635" s="226"/>
      <c r="R635" s="118"/>
      <c r="S635" s="118"/>
      <c r="T635" s="118"/>
      <c r="U635" s="226"/>
      <c r="V635" s="226"/>
      <c r="W635" s="226"/>
      <c r="X635" s="55"/>
      <c r="Y635" s="55"/>
      <c r="Z635" s="226"/>
      <c r="AA635" s="226"/>
      <c r="AB635" s="237"/>
      <c r="AC635" s="237"/>
      <c r="AD635" s="237"/>
      <c r="AE635" s="237"/>
      <c r="AF635" s="176"/>
      <c r="AG635" s="227"/>
      <c r="AH635" s="45"/>
      <c r="AI635" s="45"/>
      <c r="AJ635" s="51"/>
      <c r="AK635" s="14"/>
      <c r="AL635" s="14"/>
      <c r="AM635" s="14"/>
    </row>
    <row r="636" spans="1:39" ht="38.25" customHeight="1">
      <c r="A636" s="13"/>
      <c r="B636" s="13"/>
      <c r="C636" s="13"/>
      <c r="D636" s="147"/>
      <c r="E636" s="13"/>
      <c r="F636" s="38"/>
      <c r="G636" s="14"/>
      <c r="H636" s="14"/>
      <c r="I636" s="38"/>
      <c r="J636" s="13"/>
      <c r="K636" s="13"/>
      <c r="L636" s="49"/>
      <c r="M636" s="49"/>
      <c r="N636" s="39"/>
      <c r="O636" s="13"/>
      <c r="P636" s="529"/>
      <c r="Q636" s="226"/>
      <c r="R636" s="118"/>
      <c r="S636" s="118"/>
      <c r="T636" s="118"/>
      <c r="U636" s="226"/>
      <c r="V636" s="226"/>
      <c r="W636" s="226"/>
      <c r="X636" s="55"/>
      <c r="Y636" s="55"/>
      <c r="Z636" s="226"/>
      <c r="AA636" s="226"/>
      <c r="AB636" s="237"/>
      <c r="AC636" s="237"/>
      <c r="AD636" s="237"/>
      <c r="AE636" s="237"/>
      <c r="AF636" s="176"/>
      <c r="AG636" s="227"/>
      <c r="AH636" s="45"/>
      <c r="AI636" s="45"/>
      <c r="AJ636" s="51"/>
      <c r="AK636" s="14"/>
      <c r="AL636" s="14"/>
      <c r="AM636" s="14"/>
    </row>
    <row r="637" spans="1:39" ht="38.25" customHeight="1">
      <c r="A637" s="13"/>
      <c r="B637" s="13"/>
      <c r="C637" s="13"/>
      <c r="D637" s="147"/>
      <c r="E637" s="13"/>
      <c r="F637" s="38"/>
      <c r="G637" s="14"/>
      <c r="H637" s="14"/>
      <c r="I637" s="38"/>
      <c r="J637" s="13"/>
      <c r="K637" s="13"/>
      <c r="L637" s="49"/>
      <c r="M637" s="49"/>
      <c r="N637" s="39"/>
      <c r="O637" s="13"/>
      <c r="P637" s="529"/>
      <c r="Q637" s="226"/>
      <c r="R637" s="118"/>
      <c r="S637" s="118"/>
      <c r="T637" s="118"/>
      <c r="U637" s="226"/>
      <c r="V637" s="226"/>
      <c r="W637" s="226"/>
      <c r="X637" s="55"/>
      <c r="Y637" s="55"/>
      <c r="Z637" s="226"/>
      <c r="AA637" s="226"/>
      <c r="AB637" s="237"/>
      <c r="AC637" s="237"/>
      <c r="AD637" s="237"/>
      <c r="AE637" s="237"/>
      <c r="AF637" s="176"/>
      <c r="AG637" s="227"/>
      <c r="AH637" s="45"/>
      <c r="AI637" s="45"/>
      <c r="AJ637" s="51"/>
      <c r="AK637" s="14"/>
      <c r="AL637" s="14"/>
      <c r="AM637" s="14"/>
    </row>
    <row r="638" spans="1:39" ht="38.25" customHeight="1">
      <c r="A638" s="13"/>
      <c r="B638" s="13"/>
      <c r="C638" s="13"/>
      <c r="D638" s="147"/>
      <c r="E638" s="13"/>
      <c r="F638" s="38"/>
      <c r="G638" s="14"/>
      <c r="H638" s="14"/>
      <c r="I638" s="38"/>
      <c r="J638" s="13"/>
      <c r="K638" s="13"/>
      <c r="L638" s="49"/>
      <c r="M638" s="49"/>
      <c r="N638" s="39"/>
      <c r="O638" s="13"/>
      <c r="P638" s="529"/>
      <c r="Q638" s="226"/>
      <c r="R638" s="118"/>
      <c r="S638" s="118"/>
      <c r="T638" s="118"/>
      <c r="U638" s="226"/>
      <c r="V638" s="226"/>
      <c r="W638" s="226"/>
      <c r="X638" s="55"/>
      <c r="Y638" s="55"/>
      <c r="Z638" s="226"/>
      <c r="AA638" s="226"/>
      <c r="AB638" s="237"/>
      <c r="AC638" s="237"/>
      <c r="AD638" s="237"/>
      <c r="AE638" s="237"/>
      <c r="AF638" s="176"/>
      <c r="AG638" s="227"/>
      <c r="AH638" s="45"/>
      <c r="AI638" s="45"/>
      <c r="AJ638" s="51"/>
      <c r="AK638" s="14"/>
      <c r="AL638" s="14"/>
      <c r="AM638" s="14"/>
    </row>
    <row r="639" spans="1:39" ht="38.25" customHeight="1">
      <c r="A639" s="13"/>
      <c r="B639" s="13"/>
      <c r="C639" s="13"/>
      <c r="D639" s="147"/>
      <c r="E639" s="13"/>
      <c r="F639" s="38"/>
      <c r="G639" s="14"/>
      <c r="H639" s="14"/>
      <c r="I639" s="38"/>
      <c r="J639" s="13"/>
      <c r="K639" s="13"/>
      <c r="L639" s="49"/>
      <c r="M639" s="49"/>
      <c r="N639" s="39"/>
      <c r="O639" s="13"/>
      <c r="P639" s="529"/>
      <c r="Q639" s="226"/>
      <c r="R639" s="118"/>
      <c r="S639" s="118"/>
      <c r="T639" s="118"/>
      <c r="U639" s="226"/>
      <c r="V639" s="226"/>
      <c r="W639" s="226"/>
      <c r="X639" s="55"/>
      <c r="Y639" s="55"/>
      <c r="Z639" s="226"/>
      <c r="AA639" s="226"/>
      <c r="AB639" s="237"/>
      <c r="AC639" s="237"/>
      <c r="AD639" s="237"/>
      <c r="AE639" s="237"/>
      <c r="AF639" s="176"/>
      <c r="AG639" s="227"/>
      <c r="AH639" s="45"/>
      <c r="AI639" s="45"/>
      <c r="AJ639" s="51"/>
      <c r="AK639" s="14"/>
      <c r="AL639" s="14"/>
      <c r="AM639" s="14"/>
    </row>
    <row r="640" spans="1:39" ht="38.25" customHeight="1">
      <c r="A640" s="13"/>
      <c r="B640" s="13"/>
      <c r="C640" s="13"/>
      <c r="D640" s="147"/>
      <c r="E640" s="13"/>
      <c r="F640" s="38"/>
      <c r="G640" s="14"/>
      <c r="H640" s="14"/>
      <c r="I640" s="38"/>
      <c r="J640" s="13"/>
      <c r="K640" s="13"/>
      <c r="L640" s="49"/>
      <c r="M640" s="49"/>
      <c r="N640" s="39"/>
      <c r="O640" s="13"/>
      <c r="P640" s="529"/>
      <c r="Q640" s="226"/>
      <c r="R640" s="118"/>
      <c r="S640" s="118"/>
      <c r="T640" s="118"/>
      <c r="U640" s="226"/>
      <c r="V640" s="226"/>
      <c r="W640" s="226"/>
      <c r="X640" s="55"/>
      <c r="Y640" s="55"/>
      <c r="Z640" s="226"/>
      <c r="AA640" s="226"/>
      <c r="AB640" s="237"/>
      <c r="AC640" s="237"/>
      <c r="AD640" s="237"/>
      <c r="AE640" s="237"/>
      <c r="AF640" s="176"/>
      <c r="AG640" s="227"/>
      <c r="AH640" s="45"/>
      <c r="AI640" s="45"/>
      <c r="AJ640" s="51"/>
      <c r="AK640" s="14"/>
      <c r="AL640" s="14"/>
      <c r="AM640" s="14"/>
    </row>
    <row r="641" spans="1:39" ht="38.25" customHeight="1">
      <c r="A641" s="13"/>
      <c r="B641" s="13"/>
      <c r="C641" s="13"/>
      <c r="D641" s="147"/>
      <c r="E641" s="13"/>
      <c r="F641" s="38"/>
      <c r="G641" s="14"/>
      <c r="H641" s="14"/>
      <c r="I641" s="38"/>
      <c r="J641" s="13"/>
      <c r="K641" s="13"/>
      <c r="L641" s="49"/>
      <c r="M641" s="49"/>
      <c r="N641" s="39"/>
      <c r="O641" s="13"/>
      <c r="P641" s="529"/>
      <c r="Q641" s="226"/>
      <c r="R641" s="118"/>
      <c r="S641" s="118"/>
      <c r="T641" s="118"/>
      <c r="U641" s="226"/>
      <c r="V641" s="226"/>
      <c r="W641" s="226"/>
      <c r="X641" s="55"/>
      <c r="Y641" s="55"/>
      <c r="Z641" s="226"/>
      <c r="AA641" s="226"/>
      <c r="AB641" s="237"/>
      <c r="AC641" s="237"/>
      <c r="AD641" s="237"/>
      <c r="AE641" s="237"/>
      <c r="AF641" s="176"/>
      <c r="AG641" s="227"/>
      <c r="AH641" s="45"/>
      <c r="AI641" s="45"/>
      <c r="AJ641" s="51"/>
      <c r="AK641" s="14"/>
      <c r="AL641" s="14"/>
      <c r="AM641" s="14"/>
    </row>
    <row r="642" spans="1:39" ht="38.25" customHeight="1">
      <c r="A642" s="13"/>
      <c r="B642" s="13"/>
      <c r="C642" s="13"/>
      <c r="D642" s="147"/>
      <c r="E642" s="13"/>
      <c r="F642" s="38"/>
      <c r="G642" s="14"/>
      <c r="H642" s="14"/>
      <c r="I642" s="38"/>
      <c r="J642" s="13"/>
      <c r="K642" s="13"/>
      <c r="L642" s="49"/>
      <c r="M642" s="49"/>
      <c r="N642" s="39"/>
      <c r="O642" s="13"/>
      <c r="P642" s="529"/>
      <c r="Q642" s="226"/>
      <c r="R642" s="118"/>
      <c r="S642" s="118"/>
      <c r="T642" s="118"/>
      <c r="U642" s="226"/>
      <c r="V642" s="226"/>
      <c r="W642" s="226"/>
      <c r="X642" s="55"/>
      <c r="Y642" s="55"/>
      <c r="Z642" s="226"/>
      <c r="AA642" s="226"/>
      <c r="AB642" s="237"/>
      <c r="AC642" s="237"/>
      <c r="AD642" s="237"/>
      <c r="AE642" s="237"/>
      <c r="AF642" s="176"/>
      <c r="AG642" s="227"/>
      <c r="AH642" s="45"/>
      <c r="AI642" s="45"/>
      <c r="AJ642" s="51"/>
      <c r="AK642" s="14"/>
      <c r="AL642" s="14"/>
      <c r="AM642" s="14"/>
    </row>
    <row r="643" spans="1:39" ht="38.25" customHeight="1">
      <c r="A643" s="13"/>
      <c r="B643" s="13"/>
      <c r="C643" s="13"/>
      <c r="D643" s="147"/>
      <c r="E643" s="13"/>
      <c r="F643" s="38"/>
      <c r="G643" s="14"/>
      <c r="H643" s="14"/>
      <c r="I643" s="38"/>
      <c r="J643" s="13"/>
      <c r="K643" s="13"/>
      <c r="L643" s="49"/>
      <c r="M643" s="49"/>
      <c r="N643" s="39"/>
      <c r="O643" s="13"/>
      <c r="P643" s="529"/>
      <c r="Q643" s="226"/>
      <c r="R643" s="118"/>
      <c r="S643" s="118"/>
      <c r="T643" s="118"/>
      <c r="U643" s="226"/>
      <c r="V643" s="226"/>
      <c r="W643" s="226"/>
      <c r="X643" s="55"/>
      <c r="Y643" s="55"/>
      <c r="Z643" s="226"/>
      <c r="AA643" s="226"/>
      <c r="AB643" s="237"/>
      <c r="AC643" s="237"/>
      <c r="AD643" s="237"/>
      <c r="AE643" s="237"/>
      <c r="AF643" s="176"/>
      <c r="AG643" s="227"/>
      <c r="AH643" s="45"/>
      <c r="AI643" s="45"/>
      <c r="AJ643" s="51"/>
      <c r="AK643" s="14"/>
      <c r="AL643" s="14"/>
      <c r="AM643" s="14"/>
    </row>
    <row r="644" spans="1:39" ht="38.25" customHeight="1">
      <c r="A644" s="13"/>
      <c r="B644" s="13"/>
      <c r="C644" s="13"/>
      <c r="D644" s="147"/>
      <c r="E644" s="13"/>
      <c r="F644" s="38"/>
      <c r="G644" s="14"/>
      <c r="H644" s="14"/>
      <c r="I644" s="38"/>
      <c r="J644" s="13"/>
      <c r="K644" s="13"/>
      <c r="L644" s="49"/>
      <c r="M644" s="49"/>
      <c r="N644" s="39"/>
      <c r="O644" s="13"/>
      <c r="P644" s="529"/>
      <c r="Q644" s="226"/>
      <c r="R644" s="118"/>
      <c r="S644" s="118"/>
      <c r="T644" s="118"/>
      <c r="U644" s="226"/>
      <c r="V644" s="226"/>
      <c r="W644" s="226"/>
      <c r="X644" s="55"/>
      <c r="Y644" s="55"/>
      <c r="Z644" s="226"/>
      <c r="AA644" s="226"/>
      <c r="AB644" s="237"/>
      <c r="AC644" s="237"/>
      <c r="AD644" s="237"/>
      <c r="AE644" s="237"/>
      <c r="AF644" s="176"/>
      <c r="AG644" s="227"/>
      <c r="AH644" s="45"/>
      <c r="AI644" s="45"/>
      <c r="AJ644" s="51"/>
      <c r="AK644" s="14"/>
      <c r="AL644" s="14"/>
      <c r="AM644" s="14"/>
    </row>
    <row r="645" spans="1:39" ht="38.25" customHeight="1">
      <c r="A645" s="13"/>
      <c r="B645" s="13"/>
      <c r="C645" s="13"/>
      <c r="D645" s="147"/>
      <c r="E645" s="13"/>
      <c r="F645" s="38"/>
      <c r="G645" s="14"/>
      <c r="H645" s="14"/>
      <c r="I645" s="38"/>
      <c r="J645" s="13"/>
      <c r="K645" s="13"/>
      <c r="L645" s="49"/>
      <c r="M645" s="49"/>
      <c r="N645" s="39"/>
      <c r="O645" s="13"/>
      <c r="P645" s="529"/>
      <c r="Q645" s="226"/>
      <c r="R645" s="118"/>
      <c r="S645" s="118"/>
      <c r="T645" s="118"/>
      <c r="U645" s="226"/>
      <c r="V645" s="226"/>
      <c r="W645" s="226"/>
      <c r="X645" s="55"/>
      <c r="Y645" s="55"/>
      <c r="Z645" s="226"/>
      <c r="AA645" s="226"/>
      <c r="AB645" s="237"/>
      <c r="AC645" s="237"/>
      <c r="AD645" s="237"/>
      <c r="AE645" s="237"/>
      <c r="AF645" s="176"/>
      <c r="AG645" s="227"/>
      <c r="AH645" s="45"/>
      <c r="AI645" s="45"/>
      <c r="AJ645" s="51"/>
      <c r="AK645" s="14"/>
      <c r="AL645" s="14"/>
      <c r="AM645" s="14"/>
    </row>
    <row r="646" spans="1:39" ht="38.25" customHeight="1">
      <c r="A646" s="13"/>
      <c r="B646" s="13"/>
      <c r="C646" s="13"/>
      <c r="D646" s="147"/>
      <c r="E646" s="13"/>
      <c r="F646" s="38"/>
      <c r="G646" s="14"/>
      <c r="H646" s="14"/>
      <c r="I646" s="38"/>
      <c r="J646" s="13"/>
      <c r="K646" s="13"/>
      <c r="L646" s="49"/>
      <c r="M646" s="49"/>
      <c r="N646" s="39"/>
      <c r="O646" s="13"/>
      <c r="P646" s="529"/>
      <c r="Q646" s="226"/>
      <c r="R646" s="118"/>
      <c r="S646" s="118"/>
      <c r="T646" s="118"/>
      <c r="U646" s="226"/>
      <c r="V646" s="226"/>
      <c r="W646" s="226"/>
      <c r="X646" s="55"/>
      <c r="Y646" s="55"/>
      <c r="Z646" s="226"/>
      <c r="AA646" s="226"/>
      <c r="AB646" s="237"/>
      <c r="AC646" s="237"/>
      <c r="AD646" s="237"/>
      <c r="AE646" s="237"/>
      <c r="AF646" s="176"/>
      <c r="AG646" s="227"/>
      <c r="AH646" s="45"/>
      <c r="AI646" s="45"/>
      <c r="AJ646" s="51"/>
      <c r="AK646" s="14"/>
      <c r="AL646" s="14"/>
      <c r="AM646" s="14"/>
    </row>
    <row r="647" spans="1:39" ht="38.25" customHeight="1">
      <c r="A647" s="13"/>
      <c r="B647" s="13"/>
      <c r="C647" s="13"/>
      <c r="D647" s="147"/>
      <c r="E647" s="13"/>
      <c r="F647" s="38"/>
      <c r="G647" s="14"/>
      <c r="H647" s="14"/>
      <c r="I647" s="38"/>
      <c r="J647" s="13"/>
      <c r="K647" s="13"/>
      <c r="L647" s="49"/>
      <c r="M647" s="49"/>
      <c r="N647" s="39"/>
      <c r="O647" s="13"/>
      <c r="P647" s="529"/>
      <c r="Q647" s="226"/>
      <c r="R647" s="118"/>
      <c r="S647" s="118"/>
      <c r="T647" s="118"/>
      <c r="U647" s="226"/>
      <c r="V647" s="226"/>
      <c r="W647" s="226"/>
      <c r="X647" s="55"/>
      <c r="Y647" s="55"/>
      <c r="Z647" s="226"/>
      <c r="AA647" s="226"/>
      <c r="AB647" s="237"/>
      <c r="AC647" s="237"/>
      <c r="AD647" s="237"/>
      <c r="AE647" s="237"/>
      <c r="AF647" s="176"/>
      <c r="AG647" s="227"/>
      <c r="AH647" s="45"/>
      <c r="AI647" s="45"/>
      <c r="AJ647" s="51"/>
      <c r="AK647" s="14"/>
      <c r="AL647" s="14"/>
      <c r="AM647" s="14"/>
    </row>
    <row r="648" spans="1:39" ht="38.25" customHeight="1">
      <c r="A648" s="13"/>
      <c r="B648" s="13"/>
      <c r="C648" s="13"/>
      <c r="D648" s="147"/>
      <c r="E648" s="13"/>
      <c r="F648" s="38"/>
      <c r="G648" s="14"/>
      <c r="H648" s="14"/>
      <c r="I648" s="38"/>
      <c r="J648" s="13"/>
      <c r="K648" s="13"/>
      <c r="L648" s="49"/>
      <c r="M648" s="49"/>
      <c r="N648" s="39"/>
      <c r="O648" s="13"/>
      <c r="P648" s="529"/>
      <c r="Q648" s="226"/>
      <c r="R648" s="118"/>
      <c r="S648" s="118"/>
      <c r="T648" s="118"/>
      <c r="U648" s="226"/>
      <c r="V648" s="226"/>
      <c r="W648" s="226"/>
      <c r="X648" s="55"/>
      <c r="Y648" s="55"/>
      <c r="Z648" s="226"/>
      <c r="AA648" s="226"/>
      <c r="AB648" s="237"/>
      <c r="AC648" s="237"/>
      <c r="AD648" s="237"/>
      <c r="AE648" s="237"/>
      <c r="AF648" s="176"/>
      <c r="AG648" s="227"/>
      <c r="AH648" s="45"/>
      <c r="AI648" s="45"/>
      <c r="AJ648" s="51"/>
      <c r="AK648" s="14"/>
      <c r="AL648" s="14"/>
      <c r="AM648" s="14"/>
    </row>
    <row r="649" spans="1:39" ht="38.25" customHeight="1">
      <c r="A649" s="13"/>
      <c r="B649" s="13"/>
      <c r="C649" s="13"/>
      <c r="D649" s="147"/>
      <c r="E649" s="13"/>
      <c r="F649" s="38"/>
      <c r="G649" s="14"/>
      <c r="H649" s="14"/>
      <c r="I649" s="38"/>
      <c r="J649" s="13"/>
      <c r="K649" s="13"/>
      <c r="L649" s="49"/>
      <c r="M649" s="49"/>
      <c r="N649" s="39"/>
      <c r="O649" s="13"/>
      <c r="P649" s="529"/>
      <c r="Q649" s="226"/>
      <c r="R649" s="118"/>
      <c r="S649" s="118"/>
      <c r="T649" s="118"/>
      <c r="U649" s="226"/>
      <c r="V649" s="226"/>
      <c r="W649" s="226"/>
      <c r="X649" s="55"/>
      <c r="Y649" s="55"/>
      <c r="Z649" s="226"/>
      <c r="AA649" s="226"/>
      <c r="AB649" s="237"/>
      <c r="AC649" s="237"/>
      <c r="AD649" s="237"/>
      <c r="AE649" s="237"/>
      <c r="AF649" s="176"/>
      <c r="AG649" s="227"/>
      <c r="AH649" s="45"/>
      <c r="AI649" s="45"/>
      <c r="AJ649" s="51"/>
      <c r="AK649" s="14"/>
      <c r="AL649" s="14"/>
      <c r="AM649" s="14"/>
    </row>
    <row r="650" spans="1:39" ht="38.25" customHeight="1">
      <c r="A650" s="13"/>
      <c r="B650" s="13"/>
      <c r="C650" s="13"/>
      <c r="D650" s="147"/>
      <c r="E650" s="13"/>
      <c r="F650" s="38"/>
      <c r="G650" s="14"/>
      <c r="H650" s="14"/>
      <c r="I650" s="38"/>
      <c r="J650" s="13"/>
      <c r="K650" s="13"/>
      <c r="L650" s="49"/>
      <c r="M650" s="49"/>
      <c r="N650" s="39"/>
      <c r="O650" s="13"/>
      <c r="P650" s="529"/>
      <c r="Q650" s="226"/>
      <c r="R650" s="118"/>
      <c r="S650" s="118"/>
      <c r="T650" s="118"/>
      <c r="U650" s="226"/>
      <c r="V650" s="226"/>
      <c r="W650" s="226"/>
      <c r="X650" s="55"/>
      <c r="Y650" s="55"/>
      <c r="Z650" s="226"/>
      <c r="AA650" s="226"/>
      <c r="AB650" s="237"/>
      <c r="AC650" s="237"/>
      <c r="AD650" s="237"/>
      <c r="AE650" s="237"/>
      <c r="AF650" s="176"/>
      <c r="AG650" s="227"/>
      <c r="AH650" s="45"/>
      <c r="AI650" s="45"/>
      <c r="AJ650" s="51"/>
      <c r="AK650" s="14"/>
      <c r="AL650" s="14"/>
      <c r="AM650" s="14"/>
    </row>
    <row r="651" spans="1:39" ht="38.25" customHeight="1">
      <c r="A651" s="13"/>
      <c r="B651" s="13"/>
      <c r="C651" s="13"/>
      <c r="D651" s="147"/>
      <c r="E651" s="13"/>
      <c r="F651" s="38"/>
      <c r="G651" s="14"/>
      <c r="H651" s="14"/>
      <c r="I651" s="38"/>
      <c r="J651" s="13"/>
      <c r="K651" s="13"/>
      <c r="L651" s="49"/>
      <c r="M651" s="49"/>
      <c r="N651" s="39"/>
      <c r="O651" s="13"/>
      <c r="P651" s="529"/>
      <c r="Q651" s="226"/>
      <c r="R651" s="118"/>
      <c r="S651" s="118"/>
      <c r="T651" s="118"/>
      <c r="U651" s="226"/>
      <c r="V651" s="226"/>
      <c r="W651" s="226"/>
      <c r="X651" s="55"/>
      <c r="Y651" s="55"/>
      <c r="Z651" s="226"/>
      <c r="AA651" s="226"/>
      <c r="AB651" s="237"/>
      <c r="AC651" s="237"/>
      <c r="AD651" s="237"/>
      <c r="AE651" s="237"/>
      <c r="AF651" s="176"/>
      <c r="AG651" s="227"/>
      <c r="AH651" s="45"/>
      <c r="AI651" s="45"/>
      <c r="AJ651" s="51"/>
      <c r="AK651" s="14"/>
      <c r="AL651" s="14"/>
      <c r="AM651" s="14"/>
    </row>
    <row r="652" spans="1:39" ht="38.25" customHeight="1">
      <c r="A652" s="13"/>
      <c r="B652" s="13"/>
      <c r="C652" s="13"/>
      <c r="D652" s="147"/>
      <c r="E652" s="13"/>
      <c r="F652" s="38"/>
      <c r="G652" s="14"/>
      <c r="H652" s="14"/>
      <c r="I652" s="38"/>
      <c r="J652" s="13"/>
      <c r="K652" s="13"/>
      <c r="L652" s="49"/>
      <c r="M652" s="49"/>
      <c r="N652" s="39"/>
      <c r="O652" s="13"/>
      <c r="P652" s="529"/>
      <c r="Q652" s="226"/>
      <c r="R652" s="118"/>
      <c r="S652" s="118"/>
      <c r="T652" s="118"/>
      <c r="U652" s="226"/>
      <c r="V652" s="226"/>
      <c r="W652" s="226"/>
      <c r="X652" s="55"/>
      <c r="Y652" s="55"/>
      <c r="Z652" s="226"/>
      <c r="AA652" s="226"/>
      <c r="AB652" s="237"/>
      <c r="AC652" s="237"/>
      <c r="AD652" s="237"/>
      <c r="AE652" s="237"/>
      <c r="AF652" s="176"/>
      <c r="AG652" s="227"/>
      <c r="AH652" s="45"/>
      <c r="AI652" s="45"/>
      <c r="AJ652" s="51"/>
      <c r="AK652" s="14"/>
      <c r="AL652" s="14"/>
      <c r="AM652" s="14"/>
    </row>
    <row r="653" spans="1:39" ht="38.25" customHeight="1">
      <c r="A653" s="13"/>
      <c r="B653" s="13"/>
      <c r="C653" s="13"/>
      <c r="D653" s="147"/>
      <c r="E653" s="13"/>
      <c r="F653" s="38"/>
      <c r="G653" s="14"/>
      <c r="H653" s="14"/>
      <c r="I653" s="38"/>
      <c r="J653" s="13"/>
      <c r="K653" s="13"/>
      <c r="L653" s="49"/>
      <c r="M653" s="49"/>
      <c r="N653" s="39"/>
      <c r="O653" s="13"/>
      <c r="P653" s="529"/>
      <c r="Q653" s="226"/>
      <c r="R653" s="118"/>
      <c r="S653" s="118"/>
      <c r="T653" s="118"/>
      <c r="U653" s="226"/>
      <c r="V653" s="226"/>
      <c r="W653" s="226"/>
      <c r="X653" s="55"/>
      <c r="Y653" s="55"/>
      <c r="Z653" s="226"/>
      <c r="AA653" s="226"/>
      <c r="AB653" s="237"/>
      <c r="AC653" s="237"/>
      <c r="AD653" s="237"/>
      <c r="AE653" s="237"/>
      <c r="AF653" s="176"/>
      <c r="AG653" s="227"/>
      <c r="AH653" s="45"/>
      <c r="AI653" s="45"/>
      <c r="AJ653" s="51"/>
      <c r="AK653" s="14"/>
      <c r="AL653" s="14"/>
      <c r="AM653" s="14"/>
    </row>
    <row r="654" spans="1:39" ht="38.25" customHeight="1">
      <c r="A654" s="13"/>
      <c r="B654" s="13"/>
      <c r="C654" s="13"/>
      <c r="D654" s="147"/>
      <c r="E654" s="13"/>
      <c r="F654" s="38"/>
      <c r="G654" s="14"/>
      <c r="H654" s="14"/>
      <c r="I654" s="38"/>
      <c r="J654" s="13"/>
      <c r="K654" s="13"/>
      <c r="L654" s="49"/>
      <c r="M654" s="49"/>
      <c r="N654" s="39"/>
      <c r="O654" s="13"/>
      <c r="P654" s="529"/>
      <c r="Q654" s="226"/>
      <c r="R654" s="118"/>
      <c r="S654" s="118"/>
      <c r="T654" s="118"/>
      <c r="U654" s="226"/>
      <c r="V654" s="226"/>
      <c r="W654" s="226"/>
      <c r="X654" s="55"/>
      <c r="Y654" s="55"/>
      <c r="Z654" s="226"/>
      <c r="AA654" s="226"/>
      <c r="AB654" s="237"/>
      <c r="AC654" s="237"/>
      <c r="AD654" s="237"/>
      <c r="AE654" s="237"/>
      <c r="AF654" s="176"/>
      <c r="AG654" s="227"/>
      <c r="AH654" s="45"/>
      <c r="AI654" s="45"/>
      <c r="AJ654" s="51"/>
      <c r="AK654" s="14"/>
      <c r="AL654" s="14"/>
      <c r="AM654" s="14"/>
    </row>
    <row r="655" spans="1:39" ht="38.25" customHeight="1">
      <c r="A655" s="13"/>
      <c r="B655" s="13"/>
      <c r="C655" s="13"/>
      <c r="D655" s="147"/>
      <c r="E655" s="13"/>
      <c r="F655" s="38"/>
      <c r="G655" s="14"/>
      <c r="H655" s="14"/>
      <c r="I655" s="38"/>
      <c r="J655" s="13"/>
      <c r="K655" s="13"/>
      <c r="L655" s="49"/>
      <c r="M655" s="49"/>
      <c r="N655" s="39"/>
      <c r="O655" s="13"/>
      <c r="P655" s="529"/>
      <c r="Q655" s="226"/>
      <c r="R655" s="118"/>
      <c r="S655" s="118"/>
      <c r="T655" s="118"/>
      <c r="U655" s="226"/>
      <c r="V655" s="226"/>
      <c r="W655" s="226"/>
      <c r="X655" s="55"/>
      <c r="Y655" s="55"/>
      <c r="Z655" s="226"/>
      <c r="AA655" s="226"/>
      <c r="AB655" s="237"/>
      <c r="AC655" s="237"/>
      <c r="AD655" s="237"/>
      <c r="AE655" s="237"/>
      <c r="AF655" s="176"/>
      <c r="AG655" s="227"/>
      <c r="AH655" s="45"/>
      <c r="AI655" s="45"/>
      <c r="AJ655" s="51"/>
      <c r="AK655" s="14"/>
      <c r="AL655" s="14"/>
      <c r="AM655" s="14"/>
    </row>
    <row r="656" spans="1:39" ht="38.25" customHeight="1">
      <c r="A656" s="13"/>
      <c r="B656" s="13"/>
      <c r="C656" s="13"/>
      <c r="D656" s="147"/>
      <c r="E656" s="13"/>
      <c r="F656" s="38"/>
      <c r="G656" s="14"/>
      <c r="H656" s="14"/>
      <c r="I656" s="38"/>
      <c r="J656" s="13"/>
      <c r="K656" s="13"/>
      <c r="L656" s="49"/>
      <c r="M656" s="49"/>
      <c r="N656" s="39"/>
      <c r="O656" s="13"/>
      <c r="P656" s="529"/>
      <c r="Q656" s="226"/>
      <c r="R656" s="118"/>
      <c r="S656" s="118"/>
      <c r="T656" s="118"/>
      <c r="U656" s="226"/>
      <c r="V656" s="226"/>
      <c r="W656" s="226"/>
      <c r="X656" s="55"/>
      <c r="Y656" s="55"/>
      <c r="Z656" s="226"/>
      <c r="AA656" s="226"/>
      <c r="AB656" s="237"/>
      <c r="AC656" s="237"/>
      <c r="AD656" s="237"/>
      <c r="AE656" s="237"/>
      <c r="AF656" s="176"/>
      <c r="AG656" s="227"/>
      <c r="AH656" s="45"/>
      <c r="AI656" s="45"/>
      <c r="AJ656" s="51"/>
      <c r="AK656" s="14"/>
      <c r="AL656" s="14"/>
      <c r="AM656" s="14"/>
    </row>
    <row r="657" spans="1:39" ht="38.25" customHeight="1">
      <c r="A657" s="13"/>
      <c r="B657" s="13"/>
      <c r="C657" s="13"/>
      <c r="D657" s="147"/>
      <c r="E657" s="13"/>
      <c r="F657" s="38"/>
      <c r="G657" s="14"/>
      <c r="H657" s="14"/>
      <c r="I657" s="38"/>
      <c r="J657" s="13"/>
      <c r="K657" s="13"/>
      <c r="L657" s="49"/>
      <c r="M657" s="49"/>
      <c r="N657" s="39"/>
      <c r="O657" s="13"/>
      <c r="P657" s="529"/>
      <c r="Q657" s="226"/>
      <c r="R657" s="118"/>
      <c r="S657" s="118"/>
      <c r="T657" s="118"/>
      <c r="U657" s="226"/>
      <c r="V657" s="226"/>
      <c r="W657" s="226"/>
      <c r="X657" s="55"/>
      <c r="Y657" s="55"/>
      <c r="Z657" s="226"/>
      <c r="AA657" s="226"/>
      <c r="AB657" s="237"/>
      <c r="AC657" s="237"/>
      <c r="AD657" s="237"/>
      <c r="AE657" s="237"/>
      <c r="AF657" s="176"/>
      <c r="AG657" s="227"/>
      <c r="AH657" s="45"/>
      <c r="AI657" s="45"/>
      <c r="AJ657" s="51"/>
      <c r="AK657" s="14"/>
      <c r="AL657" s="14"/>
      <c r="AM657" s="14"/>
    </row>
    <row r="658" spans="1:39" ht="38.25" customHeight="1">
      <c r="A658" s="13"/>
      <c r="B658" s="13"/>
      <c r="C658" s="13"/>
      <c r="D658" s="147"/>
      <c r="E658" s="13"/>
      <c r="F658" s="38"/>
      <c r="G658" s="14"/>
      <c r="H658" s="14"/>
      <c r="I658" s="38"/>
      <c r="J658" s="13"/>
      <c r="K658" s="13"/>
      <c r="L658" s="49"/>
      <c r="M658" s="49"/>
      <c r="N658" s="39"/>
      <c r="O658" s="13"/>
      <c r="P658" s="529"/>
      <c r="Q658" s="226"/>
      <c r="R658" s="118"/>
      <c r="S658" s="118"/>
      <c r="T658" s="118"/>
      <c r="U658" s="226"/>
      <c r="V658" s="226"/>
      <c r="W658" s="226"/>
      <c r="X658" s="55"/>
      <c r="Y658" s="55"/>
      <c r="Z658" s="226"/>
      <c r="AA658" s="226"/>
      <c r="AB658" s="237"/>
      <c r="AC658" s="237"/>
      <c r="AD658" s="237"/>
      <c r="AE658" s="237"/>
      <c r="AF658" s="176"/>
      <c r="AG658" s="227"/>
      <c r="AH658" s="45"/>
      <c r="AI658" s="45"/>
      <c r="AJ658" s="51"/>
      <c r="AK658" s="14"/>
      <c r="AL658" s="14"/>
      <c r="AM658" s="14"/>
    </row>
    <row r="659" spans="1:39" ht="38.25" customHeight="1">
      <c r="A659" s="13"/>
      <c r="B659" s="13"/>
      <c r="C659" s="13"/>
      <c r="D659" s="147"/>
      <c r="E659" s="13"/>
      <c r="F659" s="38"/>
      <c r="G659" s="14"/>
      <c r="H659" s="14"/>
      <c r="I659" s="38"/>
      <c r="J659" s="13"/>
      <c r="K659" s="13"/>
      <c r="L659" s="49"/>
      <c r="M659" s="49"/>
      <c r="N659" s="39"/>
      <c r="O659" s="13"/>
      <c r="P659" s="529"/>
      <c r="Q659" s="226"/>
      <c r="R659" s="118"/>
      <c r="S659" s="118"/>
      <c r="T659" s="118"/>
      <c r="U659" s="226"/>
      <c r="V659" s="226"/>
      <c r="W659" s="226"/>
      <c r="X659" s="55"/>
      <c r="Y659" s="55"/>
      <c r="Z659" s="226"/>
      <c r="AA659" s="226"/>
      <c r="AB659" s="237"/>
      <c r="AC659" s="237"/>
      <c r="AD659" s="237"/>
      <c r="AE659" s="237"/>
      <c r="AF659" s="176"/>
      <c r="AG659" s="227"/>
      <c r="AH659" s="45"/>
      <c r="AI659" s="45"/>
      <c r="AJ659" s="51"/>
      <c r="AK659" s="14"/>
      <c r="AL659" s="14"/>
      <c r="AM659" s="14"/>
    </row>
    <row r="660" spans="1:39" ht="38.25" customHeight="1">
      <c r="A660" s="13"/>
      <c r="B660" s="13"/>
      <c r="C660" s="13"/>
      <c r="D660" s="147"/>
      <c r="E660" s="13"/>
      <c r="F660" s="38"/>
      <c r="G660" s="14"/>
      <c r="H660" s="14"/>
      <c r="I660" s="38"/>
      <c r="J660" s="13"/>
      <c r="K660" s="13"/>
      <c r="L660" s="49"/>
      <c r="M660" s="49"/>
      <c r="N660" s="39"/>
      <c r="O660" s="13"/>
      <c r="P660" s="529"/>
      <c r="Q660" s="226"/>
      <c r="R660" s="118"/>
      <c r="S660" s="118"/>
      <c r="T660" s="118"/>
      <c r="U660" s="226"/>
      <c r="V660" s="226"/>
      <c r="W660" s="226"/>
      <c r="X660" s="55"/>
      <c r="Y660" s="55"/>
      <c r="Z660" s="226"/>
      <c r="AA660" s="226"/>
      <c r="AB660" s="237"/>
      <c r="AC660" s="237"/>
      <c r="AD660" s="237"/>
      <c r="AE660" s="237"/>
      <c r="AF660" s="176"/>
      <c r="AG660" s="227"/>
      <c r="AH660" s="45"/>
      <c r="AI660" s="45"/>
      <c r="AJ660" s="51"/>
      <c r="AK660" s="14"/>
      <c r="AL660" s="14"/>
      <c r="AM660" s="14"/>
    </row>
    <row r="661" spans="1:39" ht="38.25" customHeight="1">
      <c r="A661" s="13"/>
      <c r="B661" s="13"/>
      <c r="C661" s="13"/>
      <c r="D661" s="147"/>
      <c r="E661" s="13"/>
      <c r="F661" s="38"/>
      <c r="G661" s="14"/>
      <c r="H661" s="14"/>
      <c r="I661" s="38"/>
      <c r="J661" s="13"/>
      <c r="K661" s="13"/>
      <c r="L661" s="49"/>
      <c r="M661" s="49"/>
      <c r="N661" s="39"/>
      <c r="O661" s="13"/>
      <c r="P661" s="529"/>
      <c r="Q661" s="226"/>
      <c r="R661" s="118"/>
      <c r="S661" s="118"/>
      <c r="T661" s="118"/>
      <c r="U661" s="226"/>
      <c r="V661" s="226"/>
      <c r="W661" s="226"/>
      <c r="X661" s="55"/>
      <c r="Y661" s="55"/>
      <c r="Z661" s="226"/>
      <c r="AA661" s="226"/>
      <c r="AB661" s="237"/>
      <c r="AC661" s="237"/>
      <c r="AD661" s="237"/>
      <c r="AE661" s="237"/>
      <c r="AF661" s="176"/>
      <c r="AG661" s="227"/>
      <c r="AH661" s="45"/>
      <c r="AI661" s="45"/>
      <c r="AJ661" s="51"/>
      <c r="AK661" s="14"/>
      <c r="AL661" s="14"/>
      <c r="AM661" s="14"/>
    </row>
    <row r="662" spans="1:39" ht="38.25" customHeight="1">
      <c r="A662" s="13"/>
      <c r="B662" s="13"/>
      <c r="C662" s="13"/>
      <c r="D662" s="147"/>
      <c r="E662" s="13"/>
      <c r="F662" s="38"/>
      <c r="G662" s="14"/>
      <c r="H662" s="14"/>
      <c r="I662" s="38"/>
      <c r="J662" s="13"/>
      <c r="K662" s="13"/>
      <c r="L662" s="49"/>
      <c r="M662" s="49"/>
      <c r="N662" s="39"/>
      <c r="O662" s="13"/>
      <c r="P662" s="529"/>
      <c r="Q662" s="226"/>
      <c r="R662" s="118"/>
      <c r="S662" s="118"/>
      <c r="T662" s="118"/>
      <c r="U662" s="226"/>
      <c r="V662" s="226"/>
      <c r="W662" s="226"/>
      <c r="X662" s="55"/>
      <c r="Y662" s="55"/>
      <c r="Z662" s="226"/>
      <c r="AA662" s="226"/>
      <c r="AB662" s="237"/>
      <c r="AC662" s="237"/>
      <c r="AD662" s="237"/>
      <c r="AE662" s="237"/>
      <c r="AF662" s="176"/>
      <c r="AG662" s="227"/>
      <c r="AH662" s="45"/>
      <c r="AI662" s="45"/>
      <c r="AJ662" s="51"/>
      <c r="AK662" s="14"/>
      <c r="AL662" s="14"/>
      <c r="AM662" s="14"/>
    </row>
    <row r="663" spans="1:39" ht="38.25" customHeight="1">
      <c r="A663" s="13"/>
      <c r="B663" s="13"/>
      <c r="C663" s="13"/>
      <c r="D663" s="147"/>
      <c r="E663" s="13"/>
      <c r="F663" s="38"/>
      <c r="G663" s="14"/>
      <c r="H663" s="14"/>
      <c r="I663" s="38"/>
      <c r="J663" s="13"/>
      <c r="K663" s="13"/>
      <c r="L663" s="49"/>
      <c r="M663" s="49"/>
      <c r="N663" s="39"/>
      <c r="O663" s="13"/>
      <c r="P663" s="529"/>
      <c r="Q663" s="226"/>
      <c r="R663" s="118"/>
      <c r="S663" s="118"/>
      <c r="T663" s="118"/>
      <c r="U663" s="226"/>
      <c r="V663" s="226"/>
      <c r="W663" s="226"/>
      <c r="X663" s="55"/>
      <c r="Y663" s="55"/>
      <c r="Z663" s="226"/>
      <c r="AA663" s="226"/>
      <c r="AB663" s="237"/>
      <c r="AC663" s="237"/>
      <c r="AD663" s="237"/>
      <c r="AE663" s="237"/>
      <c r="AF663" s="176"/>
      <c r="AG663" s="227"/>
      <c r="AH663" s="45"/>
      <c r="AI663" s="45"/>
      <c r="AJ663" s="51"/>
      <c r="AK663" s="14"/>
      <c r="AL663" s="14"/>
      <c r="AM663" s="14"/>
    </row>
    <row r="664" spans="1:39" ht="38.25" customHeight="1">
      <c r="A664" s="13"/>
      <c r="B664" s="13"/>
      <c r="C664" s="13"/>
      <c r="D664" s="147"/>
      <c r="E664" s="13"/>
      <c r="F664" s="38"/>
      <c r="G664" s="14"/>
      <c r="H664" s="14"/>
      <c r="I664" s="38"/>
      <c r="J664" s="13"/>
      <c r="K664" s="13"/>
      <c r="L664" s="49"/>
      <c r="M664" s="49"/>
      <c r="N664" s="39"/>
      <c r="O664" s="13"/>
      <c r="P664" s="529"/>
      <c r="Q664" s="226"/>
      <c r="R664" s="118"/>
      <c r="S664" s="118"/>
      <c r="T664" s="118"/>
      <c r="U664" s="226"/>
      <c r="V664" s="226"/>
      <c r="W664" s="226"/>
      <c r="X664" s="55"/>
      <c r="Y664" s="55"/>
      <c r="Z664" s="226"/>
      <c r="AA664" s="226"/>
      <c r="AB664" s="237"/>
      <c r="AC664" s="237"/>
      <c r="AD664" s="237"/>
      <c r="AE664" s="237"/>
      <c r="AF664" s="176"/>
      <c r="AG664" s="227"/>
      <c r="AH664" s="45"/>
      <c r="AI664" s="45"/>
      <c r="AJ664" s="51"/>
      <c r="AK664" s="14"/>
      <c r="AL664" s="14"/>
      <c r="AM664" s="14"/>
    </row>
    <row r="665" spans="1:39" ht="38.25" customHeight="1">
      <c r="A665" s="13"/>
      <c r="B665" s="13"/>
      <c r="C665" s="13"/>
      <c r="D665" s="147"/>
      <c r="E665" s="13"/>
      <c r="F665" s="38"/>
      <c r="G665" s="14"/>
      <c r="H665" s="14"/>
      <c r="I665" s="38"/>
      <c r="J665" s="13"/>
      <c r="K665" s="13"/>
      <c r="L665" s="49"/>
      <c r="M665" s="49"/>
      <c r="N665" s="39"/>
      <c r="O665" s="13"/>
      <c r="P665" s="529"/>
      <c r="Q665" s="226"/>
      <c r="R665" s="118"/>
      <c r="S665" s="118"/>
      <c r="T665" s="118"/>
      <c r="U665" s="226"/>
      <c r="V665" s="226"/>
      <c r="W665" s="226"/>
      <c r="X665" s="55"/>
      <c r="Y665" s="55"/>
      <c r="Z665" s="226"/>
      <c r="AA665" s="226"/>
      <c r="AB665" s="237"/>
      <c r="AC665" s="237"/>
      <c r="AD665" s="237"/>
      <c r="AE665" s="237"/>
      <c r="AF665" s="176"/>
      <c r="AG665" s="227"/>
      <c r="AH665" s="45"/>
      <c r="AI665" s="45"/>
      <c r="AJ665" s="51"/>
      <c r="AK665" s="14"/>
      <c r="AL665" s="14"/>
      <c r="AM665" s="14"/>
    </row>
    <row r="666" spans="1:39" ht="38.25" customHeight="1">
      <c r="A666" s="13"/>
      <c r="B666" s="13"/>
      <c r="C666" s="13"/>
      <c r="D666" s="147"/>
      <c r="E666" s="13"/>
      <c r="F666" s="38"/>
      <c r="G666" s="14"/>
      <c r="H666" s="14"/>
      <c r="I666" s="38"/>
      <c r="J666" s="13"/>
      <c r="K666" s="13"/>
      <c r="L666" s="49"/>
      <c r="M666" s="49"/>
      <c r="N666" s="39"/>
      <c r="O666" s="13"/>
      <c r="P666" s="529"/>
      <c r="Q666" s="226"/>
      <c r="R666" s="118"/>
      <c r="S666" s="118"/>
      <c r="T666" s="118"/>
      <c r="U666" s="226"/>
      <c r="V666" s="226"/>
      <c r="W666" s="226"/>
      <c r="X666" s="55"/>
      <c r="Y666" s="55"/>
      <c r="Z666" s="226"/>
      <c r="AA666" s="226"/>
      <c r="AB666" s="237"/>
      <c r="AC666" s="237"/>
      <c r="AD666" s="237"/>
      <c r="AE666" s="237"/>
      <c r="AF666" s="176"/>
      <c r="AG666" s="227"/>
      <c r="AH666" s="45"/>
      <c r="AI666" s="45"/>
      <c r="AJ666" s="51"/>
      <c r="AK666" s="14"/>
      <c r="AL666" s="14"/>
      <c r="AM666" s="14"/>
    </row>
    <row r="667" spans="1:39" ht="38.25" customHeight="1">
      <c r="A667" s="13"/>
      <c r="B667" s="13"/>
      <c r="C667" s="13"/>
      <c r="D667" s="147"/>
      <c r="E667" s="13"/>
      <c r="F667" s="38"/>
      <c r="G667" s="14"/>
      <c r="H667" s="14"/>
      <c r="I667" s="38"/>
      <c r="J667" s="13"/>
      <c r="K667" s="13"/>
      <c r="L667" s="49"/>
      <c r="M667" s="49"/>
      <c r="N667" s="39"/>
      <c r="O667" s="13"/>
      <c r="P667" s="529"/>
      <c r="Q667" s="226"/>
      <c r="R667" s="118"/>
      <c r="S667" s="118"/>
      <c r="T667" s="118"/>
      <c r="U667" s="226"/>
      <c r="V667" s="226"/>
      <c r="W667" s="226"/>
      <c r="X667" s="55"/>
      <c r="Y667" s="55"/>
      <c r="Z667" s="226"/>
      <c r="AA667" s="226"/>
      <c r="AB667" s="237"/>
      <c r="AC667" s="237"/>
      <c r="AD667" s="237"/>
      <c r="AE667" s="237"/>
      <c r="AF667" s="176"/>
      <c r="AG667" s="227"/>
      <c r="AH667" s="45"/>
      <c r="AI667" s="45"/>
      <c r="AJ667" s="51"/>
      <c r="AK667" s="14"/>
      <c r="AL667" s="14"/>
      <c r="AM667" s="14"/>
    </row>
    <row r="668" spans="1:39" ht="38.25" customHeight="1">
      <c r="A668" s="13"/>
      <c r="B668" s="13"/>
      <c r="C668" s="13"/>
      <c r="D668" s="147"/>
      <c r="E668" s="13"/>
      <c r="F668" s="38"/>
      <c r="G668" s="14"/>
      <c r="H668" s="14"/>
      <c r="I668" s="38"/>
      <c r="J668" s="13"/>
      <c r="K668" s="13"/>
      <c r="L668" s="49"/>
      <c r="M668" s="49"/>
      <c r="N668" s="39"/>
      <c r="O668" s="13"/>
      <c r="P668" s="529"/>
      <c r="Q668" s="226"/>
      <c r="R668" s="118"/>
      <c r="S668" s="118"/>
      <c r="T668" s="118"/>
      <c r="U668" s="226"/>
      <c r="V668" s="226"/>
      <c r="W668" s="226"/>
      <c r="X668" s="55"/>
      <c r="Y668" s="55"/>
      <c r="Z668" s="226"/>
      <c r="AA668" s="226"/>
      <c r="AB668" s="237"/>
      <c r="AC668" s="237"/>
      <c r="AD668" s="237"/>
      <c r="AE668" s="237"/>
      <c r="AF668" s="176"/>
      <c r="AG668" s="227"/>
      <c r="AH668" s="45"/>
      <c r="AI668" s="45"/>
      <c r="AJ668" s="51"/>
      <c r="AK668" s="14"/>
      <c r="AL668" s="14"/>
      <c r="AM668" s="14"/>
    </row>
    <row r="669" spans="1:39" ht="38.25" customHeight="1">
      <c r="A669" s="13"/>
      <c r="B669" s="13"/>
      <c r="C669" s="13"/>
      <c r="D669" s="147"/>
      <c r="E669" s="13"/>
      <c r="F669" s="38"/>
      <c r="G669" s="14"/>
      <c r="H669" s="14"/>
      <c r="I669" s="38"/>
      <c r="J669" s="13"/>
      <c r="K669" s="13"/>
      <c r="L669" s="49"/>
      <c r="M669" s="49"/>
      <c r="N669" s="39"/>
      <c r="O669" s="13"/>
      <c r="P669" s="529"/>
      <c r="Q669" s="226"/>
      <c r="R669" s="118"/>
      <c r="S669" s="118"/>
      <c r="T669" s="118"/>
      <c r="U669" s="226"/>
      <c r="V669" s="226"/>
      <c r="W669" s="226"/>
      <c r="X669" s="55"/>
      <c r="Y669" s="55"/>
      <c r="Z669" s="226"/>
      <c r="AA669" s="226"/>
      <c r="AB669" s="237"/>
      <c r="AC669" s="237"/>
      <c r="AD669" s="237"/>
      <c r="AE669" s="237"/>
      <c r="AF669" s="176"/>
      <c r="AG669" s="227"/>
      <c r="AH669" s="45"/>
      <c r="AI669" s="45"/>
      <c r="AJ669" s="51"/>
      <c r="AK669" s="14"/>
      <c r="AL669" s="14"/>
      <c r="AM669" s="14"/>
    </row>
    <row r="670" spans="1:39" ht="38.25" customHeight="1">
      <c r="A670" s="13"/>
      <c r="B670" s="13"/>
      <c r="C670" s="13"/>
      <c r="D670" s="147"/>
      <c r="E670" s="13"/>
      <c r="F670" s="38"/>
      <c r="G670" s="14"/>
      <c r="H670" s="14"/>
      <c r="I670" s="38"/>
      <c r="J670" s="13"/>
      <c r="K670" s="13"/>
      <c r="L670" s="49"/>
      <c r="M670" s="49"/>
      <c r="N670" s="39"/>
      <c r="O670" s="13"/>
      <c r="P670" s="529"/>
      <c r="Q670" s="226"/>
      <c r="R670" s="118"/>
      <c r="S670" s="118"/>
      <c r="T670" s="118"/>
      <c r="U670" s="226"/>
      <c r="V670" s="226"/>
      <c r="W670" s="226"/>
      <c r="X670" s="55"/>
      <c r="Y670" s="55"/>
      <c r="Z670" s="226"/>
      <c r="AA670" s="226"/>
      <c r="AB670" s="237"/>
      <c r="AC670" s="237"/>
      <c r="AD670" s="237"/>
      <c r="AE670" s="237"/>
      <c r="AF670" s="176"/>
      <c r="AG670" s="227"/>
      <c r="AH670" s="45"/>
      <c r="AI670" s="45"/>
      <c r="AJ670" s="51"/>
      <c r="AK670" s="14"/>
      <c r="AL670" s="14"/>
      <c r="AM670" s="14"/>
    </row>
    <row r="671" spans="1:39" ht="38.25" customHeight="1">
      <c r="A671" s="13"/>
      <c r="B671" s="13"/>
      <c r="C671" s="13"/>
      <c r="D671" s="147"/>
      <c r="E671" s="13"/>
      <c r="F671" s="38"/>
      <c r="G671" s="14"/>
      <c r="H671" s="14"/>
      <c r="I671" s="38"/>
      <c r="J671" s="13"/>
      <c r="K671" s="13"/>
      <c r="L671" s="49"/>
      <c r="M671" s="49"/>
      <c r="N671" s="39"/>
      <c r="O671" s="13"/>
      <c r="P671" s="529"/>
      <c r="Q671" s="226"/>
      <c r="R671" s="118"/>
      <c r="S671" s="118"/>
      <c r="T671" s="118"/>
      <c r="U671" s="226"/>
      <c r="V671" s="226"/>
      <c r="W671" s="226"/>
      <c r="X671" s="55"/>
      <c r="Y671" s="55"/>
      <c r="Z671" s="226"/>
      <c r="AA671" s="226"/>
      <c r="AB671" s="237"/>
      <c r="AC671" s="237"/>
      <c r="AD671" s="237"/>
      <c r="AE671" s="237"/>
      <c r="AF671" s="176"/>
      <c r="AG671" s="227"/>
      <c r="AH671" s="45"/>
      <c r="AI671" s="45"/>
      <c r="AJ671" s="51"/>
      <c r="AK671" s="14"/>
      <c r="AL671" s="14"/>
      <c r="AM671" s="14"/>
    </row>
    <row r="672" spans="1:39" ht="38.25" customHeight="1">
      <c r="A672" s="13"/>
      <c r="B672" s="13"/>
      <c r="C672" s="13"/>
      <c r="D672" s="147"/>
      <c r="E672" s="13"/>
      <c r="F672" s="38"/>
      <c r="G672" s="14"/>
      <c r="H672" s="14"/>
      <c r="I672" s="38"/>
      <c r="J672" s="13"/>
      <c r="K672" s="13"/>
      <c r="L672" s="49"/>
      <c r="M672" s="49"/>
      <c r="N672" s="39"/>
      <c r="O672" s="13"/>
      <c r="P672" s="529"/>
      <c r="Q672" s="226"/>
      <c r="R672" s="118"/>
      <c r="S672" s="118"/>
      <c r="T672" s="118"/>
      <c r="U672" s="226"/>
      <c r="V672" s="226"/>
      <c r="W672" s="226"/>
      <c r="X672" s="55"/>
      <c r="Y672" s="55"/>
      <c r="Z672" s="226"/>
      <c r="AA672" s="226"/>
      <c r="AB672" s="237"/>
      <c r="AC672" s="237"/>
      <c r="AD672" s="237"/>
      <c r="AE672" s="237"/>
      <c r="AF672" s="176"/>
      <c r="AG672" s="227"/>
      <c r="AH672" s="45"/>
      <c r="AI672" s="45"/>
      <c r="AJ672" s="51"/>
      <c r="AK672" s="14"/>
      <c r="AL672" s="14"/>
      <c r="AM672" s="14"/>
    </row>
    <row r="673" spans="1:39" ht="38.25" customHeight="1">
      <c r="A673" s="13"/>
      <c r="B673" s="13"/>
      <c r="C673" s="13"/>
      <c r="D673" s="147"/>
      <c r="E673" s="13"/>
      <c r="F673" s="38"/>
      <c r="G673" s="14"/>
      <c r="H673" s="14"/>
      <c r="I673" s="38"/>
      <c r="J673" s="13"/>
      <c r="K673" s="13"/>
      <c r="L673" s="49"/>
      <c r="M673" s="49"/>
      <c r="N673" s="39"/>
      <c r="O673" s="13"/>
      <c r="P673" s="529"/>
      <c r="Q673" s="226"/>
      <c r="R673" s="118"/>
      <c r="S673" s="118"/>
      <c r="T673" s="118"/>
      <c r="U673" s="226"/>
      <c r="V673" s="226"/>
      <c r="W673" s="226"/>
      <c r="X673" s="55"/>
      <c r="Y673" s="55"/>
      <c r="Z673" s="226"/>
      <c r="AA673" s="226"/>
      <c r="AB673" s="237"/>
      <c r="AC673" s="237"/>
      <c r="AD673" s="237"/>
      <c r="AE673" s="237"/>
      <c r="AF673" s="176"/>
      <c r="AG673" s="227"/>
      <c r="AH673" s="45"/>
      <c r="AI673" s="45"/>
      <c r="AJ673" s="51"/>
      <c r="AK673" s="14"/>
      <c r="AL673" s="14"/>
      <c r="AM673" s="14"/>
    </row>
    <row r="674" spans="1:39" ht="38.25" customHeight="1">
      <c r="A674" s="13"/>
      <c r="B674" s="13"/>
      <c r="C674" s="13"/>
      <c r="D674" s="147"/>
      <c r="E674" s="13"/>
      <c r="F674" s="38"/>
      <c r="G674" s="14"/>
      <c r="H674" s="14"/>
      <c r="I674" s="38"/>
      <c r="J674" s="13"/>
      <c r="K674" s="13"/>
      <c r="L674" s="49"/>
      <c r="M674" s="49"/>
      <c r="N674" s="39"/>
      <c r="O674" s="13"/>
      <c r="P674" s="529"/>
      <c r="Q674" s="226"/>
      <c r="R674" s="118"/>
      <c r="S674" s="118"/>
      <c r="T674" s="118"/>
      <c r="U674" s="226"/>
      <c r="V674" s="226"/>
      <c r="W674" s="226"/>
      <c r="X674" s="55"/>
      <c r="Y674" s="55"/>
      <c r="Z674" s="226"/>
      <c r="AA674" s="226"/>
      <c r="AB674" s="237"/>
      <c r="AC674" s="237"/>
      <c r="AD674" s="237"/>
      <c r="AE674" s="237"/>
      <c r="AF674" s="176"/>
      <c r="AG674" s="227"/>
      <c r="AH674" s="45"/>
      <c r="AI674" s="45"/>
      <c r="AJ674" s="51"/>
      <c r="AK674" s="14"/>
      <c r="AL674" s="14"/>
      <c r="AM674" s="14"/>
    </row>
    <row r="675" spans="1:39" ht="38.25" customHeight="1">
      <c r="A675" s="13"/>
      <c r="B675" s="13"/>
      <c r="C675" s="13"/>
      <c r="D675" s="147"/>
      <c r="E675" s="13"/>
      <c r="F675" s="38"/>
      <c r="G675" s="14"/>
      <c r="H675" s="14"/>
      <c r="I675" s="38"/>
      <c r="J675" s="13"/>
      <c r="K675" s="13"/>
      <c r="L675" s="49"/>
      <c r="M675" s="49"/>
      <c r="N675" s="39"/>
      <c r="O675" s="13"/>
      <c r="P675" s="529"/>
      <c r="Q675" s="226"/>
      <c r="R675" s="118"/>
      <c r="S675" s="118"/>
      <c r="T675" s="118"/>
      <c r="U675" s="226"/>
      <c r="V675" s="226"/>
      <c r="W675" s="226"/>
      <c r="X675" s="55"/>
      <c r="Y675" s="55"/>
      <c r="Z675" s="226"/>
      <c r="AA675" s="226"/>
      <c r="AB675" s="237"/>
      <c r="AC675" s="237"/>
      <c r="AD675" s="237"/>
      <c r="AE675" s="237"/>
      <c r="AF675" s="176"/>
      <c r="AG675" s="227"/>
      <c r="AH675" s="45"/>
      <c r="AI675" s="45"/>
      <c r="AJ675" s="51"/>
      <c r="AK675" s="14"/>
      <c r="AL675" s="14"/>
      <c r="AM675" s="14"/>
    </row>
    <row r="676" spans="1:39" ht="38.25" customHeight="1">
      <c r="A676" s="13"/>
      <c r="B676" s="13"/>
      <c r="C676" s="13"/>
      <c r="D676" s="147"/>
      <c r="E676" s="13"/>
      <c r="F676" s="38"/>
      <c r="G676" s="14"/>
      <c r="H676" s="14"/>
      <c r="I676" s="38"/>
      <c r="J676" s="13"/>
      <c r="K676" s="13"/>
      <c r="L676" s="49"/>
      <c r="M676" s="49"/>
      <c r="N676" s="39"/>
      <c r="O676" s="13"/>
      <c r="P676" s="529"/>
      <c r="Q676" s="226"/>
      <c r="R676" s="118"/>
      <c r="S676" s="118"/>
      <c r="T676" s="118"/>
      <c r="U676" s="226"/>
      <c r="V676" s="226"/>
      <c r="W676" s="226"/>
      <c r="X676" s="55"/>
      <c r="Y676" s="55"/>
      <c r="Z676" s="226"/>
      <c r="AA676" s="226"/>
      <c r="AB676" s="237"/>
      <c r="AC676" s="237"/>
      <c r="AD676" s="237"/>
      <c r="AE676" s="237"/>
      <c r="AF676" s="176"/>
      <c r="AG676" s="227"/>
      <c r="AH676" s="45"/>
      <c r="AI676" s="45"/>
      <c r="AJ676" s="51"/>
      <c r="AK676" s="14"/>
      <c r="AL676" s="14"/>
      <c r="AM676" s="14"/>
    </row>
    <row r="677" spans="1:39" ht="38.25" customHeight="1">
      <c r="A677" s="13"/>
      <c r="B677" s="13"/>
      <c r="C677" s="13"/>
      <c r="D677" s="147"/>
      <c r="E677" s="13"/>
      <c r="F677" s="38"/>
      <c r="G677" s="14"/>
      <c r="H677" s="14"/>
      <c r="I677" s="38"/>
      <c r="J677" s="13"/>
      <c r="K677" s="13"/>
      <c r="L677" s="49"/>
      <c r="M677" s="49"/>
      <c r="N677" s="39"/>
      <c r="O677" s="13"/>
      <c r="P677" s="529"/>
      <c r="Q677" s="226"/>
      <c r="R677" s="118"/>
      <c r="S677" s="118"/>
      <c r="T677" s="118"/>
      <c r="U677" s="226"/>
      <c r="V677" s="226"/>
      <c r="W677" s="226"/>
      <c r="X677" s="55"/>
      <c r="Y677" s="55"/>
      <c r="Z677" s="226"/>
      <c r="AA677" s="226"/>
      <c r="AB677" s="237"/>
      <c r="AC677" s="237"/>
      <c r="AD677" s="237"/>
      <c r="AE677" s="237"/>
      <c r="AF677" s="176"/>
      <c r="AG677" s="227"/>
      <c r="AH677" s="45"/>
      <c r="AI677" s="45"/>
      <c r="AJ677" s="51"/>
      <c r="AK677" s="14"/>
      <c r="AL677" s="14"/>
      <c r="AM677" s="14"/>
    </row>
    <row r="678" spans="1:39" ht="38.25" customHeight="1">
      <c r="A678" s="13"/>
      <c r="B678" s="13"/>
      <c r="C678" s="13"/>
      <c r="D678" s="147"/>
      <c r="E678" s="13"/>
      <c r="F678" s="38"/>
      <c r="G678" s="14"/>
      <c r="H678" s="14"/>
      <c r="I678" s="38"/>
      <c r="J678" s="13"/>
      <c r="K678" s="13"/>
      <c r="L678" s="49"/>
      <c r="M678" s="49"/>
      <c r="N678" s="39"/>
      <c r="O678" s="13"/>
      <c r="P678" s="529"/>
      <c r="Q678" s="226"/>
      <c r="R678" s="118"/>
      <c r="S678" s="118"/>
      <c r="T678" s="118"/>
      <c r="U678" s="226"/>
      <c r="V678" s="226"/>
      <c r="W678" s="226"/>
      <c r="X678" s="55"/>
      <c r="Y678" s="55"/>
      <c r="Z678" s="226"/>
      <c r="AA678" s="226"/>
      <c r="AB678" s="237"/>
      <c r="AC678" s="237"/>
      <c r="AD678" s="237"/>
      <c r="AE678" s="237"/>
      <c r="AF678" s="176"/>
      <c r="AG678" s="227"/>
      <c r="AH678" s="45"/>
      <c r="AI678" s="45"/>
      <c r="AJ678" s="51"/>
      <c r="AK678" s="14"/>
      <c r="AL678" s="14"/>
      <c r="AM678" s="14"/>
    </row>
    <row r="679" spans="1:39" ht="38.25" customHeight="1">
      <c r="A679" s="13"/>
      <c r="B679" s="13"/>
      <c r="C679" s="13"/>
      <c r="D679" s="147"/>
      <c r="E679" s="13"/>
      <c r="F679" s="38"/>
      <c r="G679" s="14"/>
      <c r="H679" s="14"/>
      <c r="I679" s="38"/>
      <c r="J679" s="13"/>
      <c r="K679" s="13"/>
      <c r="L679" s="49"/>
      <c r="M679" s="49"/>
      <c r="N679" s="39"/>
      <c r="O679" s="13"/>
      <c r="P679" s="529"/>
      <c r="Q679" s="226"/>
      <c r="R679" s="118"/>
      <c r="S679" s="118"/>
      <c r="T679" s="118"/>
      <c r="U679" s="226"/>
      <c r="V679" s="226"/>
      <c r="W679" s="226"/>
      <c r="X679" s="55"/>
      <c r="Y679" s="55"/>
      <c r="Z679" s="226"/>
      <c r="AA679" s="226"/>
      <c r="AB679" s="237"/>
      <c r="AC679" s="237"/>
      <c r="AD679" s="237"/>
      <c r="AE679" s="237"/>
      <c r="AF679" s="176"/>
      <c r="AG679" s="227"/>
      <c r="AH679" s="45"/>
      <c r="AI679" s="45"/>
      <c r="AJ679" s="51"/>
      <c r="AK679" s="14"/>
      <c r="AL679" s="14"/>
      <c r="AM679" s="14"/>
    </row>
    <row r="680" spans="1:39" ht="38.25" customHeight="1">
      <c r="A680" s="13"/>
      <c r="B680" s="13"/>
      <c r="C680" s="13"/>
      <c r="D680" s="147"/>
      <c r="E680" s="13"/>
      <c r="F680" s="38"/>
      <c r="G680" s="14"/>
      <c r="H680" s="14"/>
      <c r="I680" s="38"/>
      <c r="J680" s="13"/>
      <c r="K680" s="13"/>
      <c r="L680" s="49"/>
      <c r="M680" s="49"/>
      <c r="N680" s="39"/>
      <c r="O680" s="13"/>
      <c r="P680" s="529"/>
      <c r="Q680" s="226"/>
      <c r="R680" s="118"/>
      <c r="S680" s="118"/>
      <c r="T680" s="118"/>
      <c r="U680" s="226"/>
      <c r="V680" s="226"/>
      <c r="W680" s="226"/>
      <c r="X680" s="55"/>
      <c r="Y680" s="55"/>
      <c r="Z680" s="226"/>
      <c r="AA680" s="226"/>
      <c r="AB680" s="237"/>
      <c r="AC680" s="237"/>
      <c r="AD680" s="237"/>
      <c r="AE680" s="237"/>
      <c r="AF680" s="176"/>
      <c r="AG680" s="227"/>
      <c r="AH680" s="45"/>
      <c r="AI680" s="45"/>
      <c r="AJ680" s="51"/>
      <c r="AK680" s="14"/>
      <c r="AL680" s="14"/>
      <c r="AM680" s="14"/>
    </row>
    <row r="681" spans="1:39" ht="38.25" customHeight="1">
      <c r="A681" s="13"/>
      <c r="B681" s="13"/>
      <c r="C681" s="13"/>
      <c r="D681" s="147"/>
      <c r="E681" s="13"/>
      <c r="F681" s="38"/>
      <c r="G681" s="14"/>
      <c r="H681" s="14"/>
      <c r="I681" s="38"/>
      <c r="J681" s="13"/>
      <c r="K681" s="13"/>
      <c r="L681" s="49"/>
      <c r="M681" s="49"/>
      <c r="N681" s="39"/>
      <c r="O681" s="13"/>
      <c r="P681" s="529"/>
      <c r="Q681" s="226"/>
      <c r="R681" s="118"/>
      <c r="S681" s="118"/>
      <c r="T681" s="118"/>
      <c r="U681" s="226"/>
      <c r="V681" s="226"/>
      <c r="W681" s="226"/>
      <c r="X681" s="55"/>
      <c r="Y681" s="55"/>
      <c r="Z681" s="226"/>
      <c r="AA681" s="226"/>
      <c r="AB681" s="237"/>
      <c r="AC681" s="237"/>
      <c r="AD681" s="237"/>
      <c r="AE681" s="237"/>
      <c r="AF681" s="176"/>
      <c r="AG681" s="227"/>
      <c r="AH681" s="45"/>
      <c r="AI681" s="45"/>
      <c r="AJ681" s="51"/>
      <c r="AK681" s="14"/>
      <c r="AL681" s="14"/>
      <c r="AM681" s="14"/>
    </row>
    <row r="682" spans="1:39" ht="38.25" customHeight="1">
      <c r="A682" s="13"/>
      <c r="B682" s="13"/>
      <c r="C682" s="13"/>
      <c r="D682" s="147"/>
      <c r="E682" s="13"/>
      <c r="F682" s="38"/>
      <c r="G682" s="14"/>
      <c r="H682" s="14"/>
      <c r="I682" s="38"/>
      <c r="J682" s="13"/>
      <c r="K682" s="13"/>
      <c r="L682" s="49"/>
      <c r="M682" s="49"/>
      <c r="N682" s="39"/>
      <c r="O682" s="13"/>
      <c r="P682" s="529"/>
      <c r="Q682" s="226"/>
      <c r="R682" s="118"/>
      <c r="S682" s="118"/>
      <c r="T682" s="118"/>
      <c r="U682" s="226"/>
      <c r="V682" s="226"/>
      <c r="W682" s="226"/>
      <c r="X682" s="55"/>
      <c r="Y682" s="55"/>
      <c r="Z682" s="226"/>
      <c r="AA682" s="226"/>
      <c r="AB682" s="237"/>
      <c r="AC682" s="237"/>
      <c r="AD682" s="237"/>
      <c r="AE682" s="237"/>
      <c r="AF682" s="176"/>
      <c r="AG682" s="227"/>
      <c r="AH682" s="45"/>
      <c r="AI682" s="45"/>
      <c r="AJ682" s="51"/>
      <c r="AK682" s="14"/>
      <c r="AL682" s="14"/>
      <c r="AM682" s="14"/>
    </row>
    <row r="683" spans="1:39" ht="38.25" customHeight="1">
      <c r="A683" s="13"/>
      <c r="B683" s="13"/>
      <c r="C683" s="13"/>
      <c r="D683" s="147"/>
      <c r="E683" s="13"/>
      <c r="F683" s="38"/>
      <c r="G683" s="14"/>
      <c r="H683" s="14"/>
      <c r="I683" s="38"/>
      <c r="J683" s="13"/>
      <c r="K683" s="13"/>
      <c r="L683" s="49"/>
      <c r="M683" s="49"/>
      <c r="N683" s="39"/>
      <c r="O683" s="13"/>
      <c r="P683" s="529"/>
      <c r="Q683" s="226"/>
      <c r="R683" s="118"/>
      <c r="S683" s="118"/>
      <c r="T683" s="118"/>
      <c r="U683" s="226"/>
      <c r="V683" s="226"/>
      <c r="W683" s="226"/>
      <c r="X683" s="55"/>
      <c r="Y683" s="55"/>
      <c r="Z683" s="226"/>
      <c r="AA683" s="226"/>
      <c r="AB683" s="237"/>
      <c r="AC683" s="237"/>
      <c r="AD683" s="237"/>
      <c r="AE683" s="237"/>
      <c r="AF683" s="176"/>
      <c r="AG683" s="227"/>
      <c r="AH683" s="45"/>
      <c r="AI683" s="45"/>
      <c r="AJ683" s="51"/>
      <c r="AK683" s="14"/>
      <c r="AL683" s="14"/>
      <c r="AM683" s="14"/>
    </row>
    <row r="684" spans="1:39" ht="38.25" customHeight="1">
      <c r="A684" s="13"/>
      <c r="B684" s="13"/>
      <c r="C684" s="13"/>
      <c r="D684" s="147"/>
      <c r="E684" s="13"/>
      <c r="F684" s="38"/>
      <c r="G684" s="14"/>
      <c r="H684" s="14"/>
      <c r="I684" s="38"/>
      <c r="J684" s="13"/>
      <c r="K684" s="13"/>
      <c r="L684" s="49"/>
      <c r="M684" s="49"/>
      <c r="N684" s="39"/>
      <c r="O684" s="13"/>
      <c r="P684" s="529"/>
      <c r="Q684" s="226"/>
      <c r="R684" s="118"/>
      <c r="S684" s="118"/>
      <c r="T684" s="118"/>
      <c r="U684" s="226"/>
      <c r="V684" s="226"/>
      <c r="W684" s="226"/>
      <c r="X684" s="55"/>
      <c r="Y684" s="55"/>
      <c r="Z684" s="226"/>
      <c r="AA684" s="226"/>
      <c r="AB684" s="237"/>
      <c r="AC684" s="237"/>
      <c r="AD684" s="237"/>
      <c r="AE684" s="237"/>
      <c r="AF684" s="176"/>
      <c r="AG684" s="227"/>
      <c r="AH684" s="45"/>
      <c r="AI684" s="45"/>
      <c r="AJ684" s="51"/>
      <c r="AK684" s="14"/>
      <c r="AL684" s="14"/>
      <c r="AM684" s="14"/>
    </row>
    <row r="685" spans="1:39" ht="38.25" customHeight="1">
      <c r="A685" s="13"/>
      <c r="B685" s="13"/>
      <c r="C685" s="13"/>
      <c r="D685" s="147"/>
      <c r="E685" s="13"/>
      <c r="F685" s="38"/>
      <c r="G685" s="14"/>
      <c r="H685" s="14"/>
      <c r="I685" s="38"/>
      <c r="J685" s="13"/>
      <c r="K685" s="13"/>
      <c r="L685" s="49"/>
      <c r="M685" s="49"/>
      <c r="N685" s="39"/>
      <c r="O685" s="13"/>
      <c r="P685" s="529"/>
      <c r="Q685" s="226"/>
      <c r="R685" s="118"/>
      <c r="S685" s="118"/>
      <c r="T685" s="118"/>
      <c r="U685" s="226"/>
      <c r="V685" s="226"/>
      <c r="W685" s="226"/>
      <c r="X685" s="55"/>
      <c r="Y685" s="55"/>
      <c r="Z685" s="226"/>
      <c r="AA685" s="226"/>
      <c r="AB685" s="237"/>
      <c r="AC685" s="237"/>
      <c r="AD685" s="237"/>
      <c r="AE685" s="237"/>
      <c r="AF685" s="176"/>
      <c r="AG685" s="227"/>
      <c r="AH685" s="45"/>
      <c r="AI685" s="45"/>
      <c r="AJ685" s="51"/>
      <c r="AK685" s="14"/>
      <c r="AL685" s="14"/>
      <c r="AM685" s="14"/>
    </row>
    <row r="686" spans="1:39" ht="38.25" customHeight="1">
      <c r="A686" s="13"/>
      <c r="B686" s="13"/>
      <c r="C686" s="13"/>
      <c r="D686" s="147"/>
      <c r="E686" s="13"/>
      <c r="F686" s="38"/>
      <c r="G686" s="14"/>
      <c r="H686" s="14"/>
      <c r="I686" s="38"/>
      <c r="J686" s="13"/>
      <c r="K686" s="13"/>
      <c r="L686" s="49"/>
      <c r="M686" s="49"/>
      <c r="N686" s="39"/>
      <c r="O686" s="13"/>
      <c r="P686" s="529"/>
      <c r="Q686" s="226"/>
      <c r="R686" s="118"/>
      <c r="S686" s="118"/>
      <c r="T686" s="118"/>
      <c r="U686" s="226"/>
      <c r="V686" s="226"/>
      <c r="W686" s="226"/>
      <c r="X686" s="55"/>
      <c r="Y686" s="55"/>
      <c r="Z686" s="226"/>
      <c r="AA686" s="226"/>
      <c r="AB686" s="237"/>
      <c r="AC686" s="237"/>
      <c r="AD686" s="237"/>
      <c r="AE686" s="237"/>
      <c r="AF686" s="176"/>
      <c r="AG686" s="227"/>
      <c r="AH686" s="45"/>
      <c r="AI686" s="45"/>
      <c r="AJ686" s="51"/>
      <c r="AK686" s="14"/>
      <c r="AL686" s="14"/>
      <c r="AM686" s="14"/>
    </row>
    <row r="687" spans="1:39" ht="38.25" customHeight="1">
      <c r="A687" s="13"/>
      <c r="B687" s="13"/>
      <c r="C687" s="13"/>
      <c r="D687" s="147"/>
      <c r="E687" s="13"/>
      <c r="F687" s="38"/>
      <c r="G687" s="14"/>
      <c r="H687" s="14"/>
      <c r="I687" s="38"/>
      <c r="J687" s="13"/>
      <c r="K687" s="13"/>
      <c r="L687" s="49"/>
      <c r="M687" s="49"/>
      <c r="N687" s="39"/>
      <c r="O687" s="13"/>
      <c r="P687" s="529"/>
      <c r="Q687" s="226"/>
      <c r="R687" s="118"/>
      <c r="S687" s="118"/>
      <c r="T687" s="118"/>
      <c r="U687" s="226"/>
      <c r="V687" s="226"/>
      <c r="W687" s="226"/>
      <c r="X687" s="55"/>
      <c r="Y687" s="55"/>
      <c r="Z687" s="226"/>
      <c r="AA687" s="226"/>
      <c r="AB687" s="237"/>
      <c r="AC687" s="237"/>
      <c r="AD687" s="237"/>
      <c r="AE687" s="237"/>
      <c r="AF687" s="176"/>
      <c r="AG687" s="227"/>
      <c r="AH687" s="45"/>
      <c r="AI687" s="45"/>
      <c r="AJ687" s="51"/>
      <c r="AK687" s="14"/>
      <c r="AL687" s="14"/>
      <c r="AM687" s="14"/>
    </row>
    <row r="688" spans="1:39" ht="38.25" customHeight="1">
      <c r="A688" s="13"/>
      <c r="B688" s="13"/>
      <c r="C688" s="13"/>
      <c r="D688" s="147"/>
      <c r="E688" s="13"/>
      <c r="F688" s="38"/>
      <c r="G688" s="14"/>
      <c r="H688" s="14"/>
      <c r="I688" s="38"/>
      <c r="J688" s="13"/>
      <c r="K688" s="13"/>
      <c r="L688" s="49"/>
      <c r="M688" s="49"/>
      <c r="N688" s="39"/>
      <c r="O688" s="13"/>
      <c r="P688" s="529"/>
      <c r="Q688" s="226"/>
      <c r="R688" s="118"/>
      <c r="S688" s="118"/>
      <c r="T688" s="118"/>
      <c r="U688" s="226"/>
      <c r="V688" s="226"/>
      <c r="W688" s="226"/>
      <c r="X688" s="55"/>
      <c r="Y688" s="55"/>
      <c r="Z688" s="226"/>
      <c r="AA688" s="226"/>
      <c r="AB688" s="237"/>
      <c r="AC688" s="237"/>
      <c r="AD688" s="237"/>
      <c r="AE688" s="237"/>
      <c r="AF688" s="176"/>
      <c r="AG688" s="227"/>
      <c r="AH688" s="45"/>
      <c r="AI688" s="45"/>
      <c r="AJ688" s="51"/>
      <c r="AK688" s="14"/>
      <c r="AL688" s="14"/>
      <c r="AM688" s="14"/>
    </row>
    <row r="689" spans="1:39" ht="38.25" customHeight="1">
      <c r="A689" s="13"/>
      <c r="B689" s="13"/>
      <c r="C689" s="13"/>
      <c r="D689" s="147"/>
      <c r="E689" s="13"/>
      <c r="F689" s="38"/>
      <c r="G689" s="14"/>
      <c r="H689" s="14"/>
      <c r="I689" s="38"/>
      <c r="J689" s="13"/>
      <c r="K689" s="13"/>
      <c r="L689" s="49"/>
      <c r="M689" s="49"/>
      <c r="N689" s="39"/>
      <c r="O689" s="13"/>
      <c r="P689" s="529"/>
      <c r="Q689" s="226"/>
      <c r="R689" s="118"/>
      <c r="S689" s="118"/>
      <c r="T689" s="118"/>
      <c r="U689" s="226"/>
      <c r="V689" s="226"/>
      <c r="W689" s="226"/>
      <c r="X689" s="55"/>
      <c r="Y689" s="55"/>
      <c r="Z689" s="226"/>
      <c r="AA689" s="226"/>
      <c r="AB689" s="237"/>
      <c r="AC689" s="237"/>
      <c r="AD689" s="237"/>
      <c r="AE689" s="237"/>
      <c r="AF689" s="176"/>
      <c r="AG689" s="227"/>
      <c r="AH689" s="45"/>
      <c r="AI689" s="45"/>
      <c r="AJ689" s="51"/>
      <c r="AK689" s="14"/>
      <c r="AL689" s="14"/>
      <c r="AM689" s="14"/>
    </row>
    <row r="690" spans="1:39" ht="38.25" customHeight="1">
      <c r="A690" s="13"/>
      <c r="B690" s="13"/>
      <c r="C690" s="13"/>
      <c r="D690" s="147"/>
      <c r="E690" s="13"/>
      <c r="F690" s="38"/>
      <c r="G690" s="14"/>
      <c r="H690" s="14"/>
      <c r="I690" s="38"/>
      <c r="J690" s="13"/>
      <c r="K690" s="13"/>
      <c r="L690" s="49"/>
      <c r="M690" s="49"/>
      <c r="N690" s="39"/>
      <c r="O690" s="13"/>
      <c r="P690" s="529"/>
      <c r="Q690" s="226"/>
      <c r="R690" s="118"/>
      <c r="S690" s="118"/>
      <c r="T690" s="118"/>
      <c r="U690" s="226"/>
      <c r="V690" s="226"/>
      <c r="W690" s="226"/>
      <c r="X690" s="55"/>
      <c r="Y690" s="55"/>
      <c r="Z690" s="226"/>
      <c r="AA690" s="226"/>
      <c r="AB690" s="237"/>
      <c r="AC690" s="237"/>
      <c r="AD690" s="237"/>
      <c r="AE690" s="237"/>
      <c r="AF690" s="176"/>
      <c r="AG690" s="227"/>
      <c r="AH690" s="45"/>
      <c r="AI690" s="45"/>
      <c r="AJ690" s="51"/>
      <c r="AK690" s="14"/>
      <c r="AL690" s="14"/>
      <c r="AM690" s="14"/>
    </row>
    <row r="691" spans="1:39" ht="38.25" customHeight="1">
      <c r="A691" s="13"/>
      <c r="B691" s="13"/>
      <c r="C691" s="13"/>
      <c r="D691" s="147"/>
      <c r="E691" s="13"/>
      <c r="F691" s="38"/>
      <c r="G691" s="14"/>
      <c r="H691" s="14"/>
      <c r="I691" s="38"/>
      <c r="J691" s="13"/>
      <c r="K691" s="13"/>
      <c r="L691" s="49"/>
      <c r="M691" s="49"/>
      <c r="N691" s="39"/>
      <c r="O691" s="13"/>
      <c r="P691" s="529"/>
      <c r="Q691" s="226"/>
      <c r="R691" s="118"/>
      <c r="S691" s="118"/>
      <c r="T691" s="118"/>
      <c r="U691" s="226"/>
      <c r="V691" s="226"/>
      <c r="W691" s="226"/>
      <c r="X691" s="55"/>
      <c r="Y691" s="55"/>
      <c r="Z691" s="226"/>
      <c r="AA691" s="226"/>
      <c r="AB691" s="237"/>
      <c r="AC691" s="237"/>
      <c r="AD691" s="237"/>
      <c r="AE691" s="237"/>
      <c r="AF691" s="176"/>
      <c r="AG691" s="227"/>
      <c r="AH691" s="45"/>
      <c r="AI691" s="45"/>
      <c r="AJ691" s="51"/>
      <c r="AK691" s="14"/>
      <c r="AL691" s="14"/>
      <c r="AM691" s="14"/>
    </row>
    <row r="692" spans="1:39" ht="38.25" customHeight="1">
      <c r="A692" s="13"/>
      <c r="B692" s="13"/>
      <c r="C692" s="13"/>
      <c r="D692" s="147"/>
      <c r="E692" s="13"/>
      <c r="F692" s="38"/>
      <c r="G692" s="14"/>
      <c r="H692" s="14"/>
      <c r="I692" s="38"/>
      <c r="J692" s="13"/>
      <c r="K692" s="13"/>
      <c r="L692" s="49"/>
      <c r="M692" s="49"/>
      <c r="N692" s="39"/>
      <c r="O692" s="13"/>
      <c r="P692" s="529"/>
      <c r="Q692" s="226"/>
      <c r="R692" s="118"/>
      <c r="S692" s="118"/>
      <c r="T692" s="118"/>
      <c r="U692" s="226"/>
      <c r="V692" s="226"/>
      <c r="W692" s="226"/>
      <c r="X692" s="55"/>
      <c r="Y692" s="55"/>
      <c r="Z692" s="226"/>
      <c r="AA692" s="226"/>
      <c r="AB692" s="237"/>
      <c r="AC692" s="237"/>
      <c r="AD692" s="237"/>
      <c r="AE692" s="237"/>
      <c r="AF692" s="176"/>
      <c r="AG692" s="227"/>
      <c r="AH692" s="45"/>
      <c r="AI692" s="45"/>
      <c r="AJ692" s="51"/>
      <c r="AK692" s="14"/>
      <c r="AL692" s="14"/>
      <c r="AM692" s="14"/>
    </row>
    <row r="693" spans="1:39" ht="38.25" customHeight="1">
      <c r="A693" s="13"/>
      <c r="B693" s="13"/>
      <c r="C693" s="13"/>
      <c r="D693" s="147"/>
      <c r="E693" s="13"/>
      <c r="F693" s="38"/>
      <c r="G693" s="14"/>
      <c r="H693" s="14"/>
      <c r="I693" s="38"/>
      <c r="J693" s="13"/>
      <c r="K693" s="13"/>
      <c r="L693" s="49"/>
      <c r="M693" s="49"/>
      <c r="N693" s="39"/>
      <c r="O693" s="13"/>
      <c r="P693" s="529"/>
      <c r="Q693" s="226"/>
      <c r="R693" s="118"/>
      <c r="S693" s="118"/>
      <c r="T693" s="118"/>
      <c r="U693" s="226"/>
      <c r="V693" s="226"/>
      <c r="W693" s="226"/>
      <c r="X693" s="55"/>
      <c r="Y693" s="55"/>
      <c r="Z693" s="226"/>
      <c r="AA693" s="226"/>
      <c r="AB693" s="237"/>
      <c r="AC693" s="237"/>
      <c r="AD693" s="237"/>
      <c r="AE693" s="237"/>
      <c r="AF693" s="176"/>
      <c r="AG693" s="227"/>
      <c r="AH693" s="45"/>
      <c r="AI693" s="45"/>
      <c r="AJ693" s="51"/>
      <c r="AK693" s="14"/>
      <c r="AL693" s="14"/>
      <c r="AM693" s="14"/>
    </row>
    <row r="694" spans="1:39" ht="38.25" customHeight="1">
      <c r="A694" s="13"/>
      <c r="B694" s="13"/>
      <c r="C694" s="13"/>
      <c r="D694" s="147"/>
      <c r="E694" s="13"/>
      <c r="F694" s="38"/>
      <c r="G694" s="14"/>
      <c r="H694" s="14"/>
      <c r="I694" s="38"/>
      <c r="J694" s="13"/>
      <c r="K694" s="13"/>
      <c r="L694" s="49"/>
      <c r="M694" s="49"/>
      <c r="N694" s="39"/>
      <c r="O694" s="13"/>
      <c r="P694" s="529"/>
      <c r="Q694" s="226"/>
      <c r="R694" s="118"/>
      <c r="S694" s="118"/>
      <c r="T694" s="118"/>
      <c r="U694" s="226"/>
      <c r="V694" s="226"/>
      <c r="W694" s="226"/>
      <c r="X694" s="55"/>
      <c r="Y694" s="55"/>
      <c r="Z694" s="226"/>
      <c r="AA694" s="226"/>
      <c r="AB694" s="237"/>
      <c r="AC694" s="237"/>
      <c r="AD694" s="237"/>
      <c r="AE694" s="237"/>
      <c r="AF694" s="176"/>
      <c r="AG694" s="227"/>
      <c r="AH694" s="45"/>
      <c r="AI694" s="45"/>
      <c r="AJ694" s="51"/>
      <c r="AK694" s="14"/>
      <c r="AL694" s="14"/>
      <c r="AM694" s="14"/>
    </row>
    <row r="695" spans="1:39" ht="38.25" customHeight="1">
      <c r="A695" s="13"/>
      <c r="B695" s="13"/>
      <c r="C695" s="13"/>
      <c r="D695" s="147"/>
      <c r="E695" s="13"/>
      <c r="F695" s="38"/>
      <c r="G695" s="14"/>
      <c r="H695" s="14"/>
      <c r="I695" s="38"/>
      <c r="J695" s="13"/>
      <c r="K695" s="13"/>
      <c r="L695" s="49"/>
      <c r="M695" s="49"/>
      <c r="N695" s="39"/>
      <c r="O695" s="13"/>
      <c r="P695" s="529"/>
      <c r="Q695" s="226"/>
      <c r="R695" s="118"/>
      <c r="S695" s="118"/>
      <c r="T695" s="118"/>
      <c r="U695" s="226"/>
      <c r="V695" s="226"/>
      <c r="W695" s="226"/>
      <c r="X695" s="55"/>
      <c r="Y695" s="55"/>
      <c r="Z695" s="226"/>
      <c r="AA695" s="226"/>
      <c r="AB695" s="237"/>
      <c r="AC695" s="237"/>
      <c r="AD695" s="237"/>
      <c r="AE695" s="237"/>
      <c r="AF695" s="176"/>
      <c r="AG695" s="227"/>
      <c r="AH695" s="45"/>
      <c r="AI695" s="45"/>
      <c r="AJ695" s="51"/>
      <c r="AK695" s="14"/>
      <c r="AL695" s="14"/>
      <c r="AM695" s="14"/>
    </row>
    <row r="696" spans="1:39" ht="38.25" customHeight="1">
      <c r="A696" s="13"/>
      <c r="B696" s="13"/>
      <c r="C696" s="13"/>
      <c r="D696" s="147"/>
      <c r="E696" s="13"/>
      <c r="F696" s="38"/>
      <c r="G696" s="14"/>
      <c r="H696" s="14"/>
      <c r="I696" s="38"/>
      <c r="J696" s="13"/>
      <c r="K696" s="13"/>
      <c r="L696" s="49"/>
      <c r="M696" s="49"/>
      <c r="N696" s="39"/>
      <c r="O696" s="13"/>
      <c r="P696" s="529"/>
      <c r="Q696" s="226"/>
      <c r="R696" s="118"/>
      <c r="S696" s="118"/>
      <c r="T696" s="118"/>
      <c r="U696" s="226"/>
      <c r="V696" s="226"/>
      <c r="W696" s="226"/>
      <c r="X696" s="55"/>
      <c r="Y696" s="55"/>
      <c r="Z696" s="226"/>
      <c r="AA696" s="226"/>
      <c r="AB696" s="237"/>
      <c r="AC696" s="237"/>
      <c r="AD696" s="237"/>
      <c r="AE696" s="237"/>
      <c r="AF696" s="176"/>
      <c r="AG696" s="227"/>
      <c r="AH696" s="45"/>
      <c r="AI696" s="45"/>
      <c r="AJ696" s="51"/>
      <c r="AK696" s="14"/>
      <c r="AL696" s="14"/>
      <c r="AM696" s="14"/>
    </row>
    <row r="697" spans="1:39" ht="38.25" customHeight="1">
      <c r="A697" s="13"/>
      <c r="B697" s="13"/>
      <c r="C697" s="13"/>
      <c r="D697" s="147"/>
      <c r="E697" s="13"/>
      <c r="F697" s="38"/>
      <c r="G697" s="14"/>
      <c r="H697" s="14"/>
      <c r="I697" s="38"/>
      <c r="J697" s="13"/>
      <c r="K697" s="13"/>
      <c r="L697" s="49"/>
      <c r="M697" s="49"/>
      <c r="N697" s="39"/>
      <c r="O697" s="13"/>
      <c r="P697" s="529"/>
      <c r="Q697" s="226"/>
      <c r="R697" s="118"/>
      <c r="S697" s="118"/>
      <c r="T697" s="118"/>
      <c r="U697" s="226"/>
      <c r="V697" s="226"/>
      <c r="W697" s="226"/>
      <c r="X697" s="55"/>
      <c r="Y697" s="55"/>
      <c r="Z697" s="226"/>
      <c r="AA697" s="226"/>
      <c r="AB697" s="237"/>
      <c r="AC697" s="237"/>
      <c r="AD697" s="237"/>
      <c r="AE697" s="237"/>
      <c r="AF697" s="176"/>
      <c r="AG697" s="227"/>
      <c r="AH697" s="45"/>
      <c r="AI697" s="45"/>
      <c r="AJ697" s="51"/>
      <c r="AK697" s="14"/>
      <c r="AL697" s="14"/>
      <c r="AM697" s="14"/>
    </row>
    <row r="698" spans="1:39" ht="38.25" customHeight="1">
      <c r="A698" s="13"/>
      <c r="B698" s="13"/>
      <c r="C698" s="13"/>
      <c r="D698" s="147"/>
      <c r="E698" s="13"/>
      <c r="F698" s="38"/>
      <c r="G698" s="14"/>
      <c r="H698" s="14"/>
      <c r="I698" s="38"/>
      <c r="J698" s="13"/>
      <c r="K698" s="13"/>
      <c r="L698" s="49"/>
      <c r="M698" s="49"/>
      <c r="N698" s="39"/>
      <c r="O698" s="13"/>
      <c r="P698" s="529"/>
      <c r="Q698" s="226"/>
      <c r="R698" s="118"/>
      <c r="S698" s="118"/>
      <c r="T698" s="118"/>
      <c r="U698" s="226"/>
      <c r="V698" s="226"/>
      <c r="W698" s="226"/>
      <c r="X698" s="55"/>
      <c r="Y698" s="55"/>
      <c r="Z698" s="226"/>
      <c r="AA698" s="226"/>
      <c r="AB698" s="237"/>
      <c r="AC698" s="237"/>
      <c r="AD698" s="237"/>
      <c r="AE698" s="237"/>
      <c r="AF698" s="176"/>
      <c r="AG698" s="227"/>
      <c r="AH698" s="45"/>
      <c r="AI698" s="45"/>
      <c r="AJ698" s="51"/>
      <c r="AK698" s="14"/>
      <c r="AL698" s="14"/>
      <c r="AM698" s="14"/>
    </row>
    <row r="699" spans="1:39" ht="38.25" customHeight="1">
      <c r="A699" s="13"/>
      <c r="B699" s="13"/>
      <c r="C699" s="13"/>
      <c r="D699" s="147"/>
      <c r="E699" s="13"/>
      <c r="F699" s="38"/>
      <c r="G699" s="14"/>
      <c r="H699" s="14"/>
      <c r="I699" s="38"/>
      <c r="J699" s="13"/>
      <c r="K699" s="13"/>
      <c r="L699" s="49"/>
      <c r="M699" s="49"/>
      <c r="N699" s="39"/>
      <c r="O699" s="13"/>
      <c r="P699" s="529"/>
      <c r="Q699" s="226"/>
      <c r="R699" s="118"/>
      <c r="S699" s="118"/>
      <c r="T699" s="118"/>
      <c r="U699" s="226"/>
      <c r="V699" s="226"/>
      <c r="W699" s="226"/>
      <c r="X699" s="55"/>
      <c r="Y699" s="55"/>
      <c r="Z699" s="226"/>
      <c r="AA699" s="226"/>
      <c r="AB699" s="237"/>
      <c r="AC699" s="237"/>
      <c r="AD699" s="237"/>
      <c r="AE699" s="237"/>
      <c r="AF699" s="176"/>
      <c r="AG699" s="227"/>
      <c r="AH699" s="45"/>
      <c r="AI699" s="45"/>
      <c r="AJ699" s="51"/>
      <c r="AK699" s="14"/>
      <c r="AL699" s="14"/>
      <c r="AM699" s="14"/>
    </row>
    <row r="700" spans="1:39" ht="38.25" customHeight="1">
      <c r="A700" s="13"/>
      <c r="B700" s="13"/>
      <c r="C700" s="13"/>
      <c r="D700" s="147"/>
      <c r="E700" s="13"/>
      <c r="F700" s="38"/>
      <c r="G700" s="14"/>
      <c r="H700" s="14"/>
      <c r="I700" s="38"/>
      <c r="J700" s="13"/>
      <c r="K700" s="13"/>
      <c r="L700" s="49"/>
      <c r="M700" s="49"/>
      <c r="N700" s="39"/>
      <c r="O700" s="13"/>
      <c r="P700" s="529"/>
      <c r="Q700" s="226"/>
      <c r="R700" s="118"/>
      <c r="S700" s="118"/>
      <c r="T700" s="118"/>
      <c r="U700" s="226"/>
      <c r="V700" s="226"/>
      <c r="W700" s="226"/>
      <c r="X700" s="55"/>
      <c r="Y700" s="55"/>
      <c r="Z700" s="226"/>
      <c r="AA700" s="226"/>
      <c r="AB700" s="237"/>
      <c r="AC700" s="237"/>
      <c r="AD700" s="237"/>
      <c r="AE700" s="237"/>
      <c r="AF700" s="176"/>
      <c r="AG700" s="227"/>
      <c r="AH700" s="45"/>
      <c r="AI700" s="45"/>
      <c r="AJ700" s="51"/>
      <c r="AK700" s="14"/>
      <c r="AL700" s="14"/>
      <c r="AM700" s="14"/>
    </row>
    <row r="701" spans="1:39" ht="38.25" customHeight="1">
      <c r="A701" s="13"/>
      <c r="B701" s="13"/>
      <c r="C701" s="13"/>
      <c r="D701" s="147"/>
      <c r="E701" s="13"/>
      <c r="F701" s="38"/>
      <c r="G701" s="14"/>
      <c r="H701" s="14"/>
      <c r="I701" s="38"/>
      <c r="J701" s="13"/>
      <c r="K701" s="13"/>
      <c r="L701" s="49"/>
      <c r="M701" s="49"/>
      <c r="N701" s="39"/>
      <c r="O701" s="13"/>
      <c r="P701" s="529"/>
      <c r="Q701" s="226"/>
      <c r="R701" s="118"/>
      <c r="S701" s="118"/>
      <c r="T701" s="118"/>
      <c r="U701" s="226"/>
      <c r="V701" s="226"/>
      <c r="W701" s="226"/>
      <c r="X701" s="55"/>
      <c r="Y701" s="55"/>
      <c r="Z701" s="226"/>
      <c r="AA701" s="226"/>
      <c r="AB701" s="237"/>
      <c r="AC701" s="237"/>
      <c r="AD701" s="237"/>
      <c r="AE701" s="237"/>
      <c r="AF701" s="176"/>
      <c r="AG701" s="227"/>
      <c r="AH701" s="45"/>
      <c r="AI701" s="45"/>
      <c r="AJ701" s="51"/>
      <c r="AK701" s="14"/>
      <c r="AL701" s="14"/>
      <c r="AM701" s="14"/>
    </row>
    <row r="702" spans="1:39" ht="38.25" customHeight="1">
      <c r="A702" s="13"/>
      <c r="B702" s="13"/>
      <c r="C702" s="13"/>
      <c r="D702" s="147"/>
      <c r="E702" s="13"/>
      <c r="F702" s="38"/>
      <c r="G702" s="14"/>
      <c r="H702" s="14"/>
      <c r="I702" s="38"/>
      <c r="J702" s="13"/>
      <c r="K702" s="13"/>
      <c r="L702" s="49"/>
      <c r="M702" s="49"/>
      <c r="N702" s="39"/>
      <c r="O702" s="13"/>
      <c r="P702" s="529"/>
      <c r="Q702" s="226"/>
      <c r="R702" s="118"/>
      <c r="S702" s="118"/>
      <c r="T702" s="118"/>
      <c r="U702" s="226"/>
      <c r="V702" s="226"/>
      <c r="W702" s="226"/>
      <c r="X702" s="55"/>
      <c r="Y702" s="55"/>
      <c r="Z702" s="226"/>
      <c r="AA702" s="226"/>
      <c r="AB702" s="237"/>
      <c r="AC702" s="237"/>
      <c r="AD702" s="237"/>
      <c r="AE702" s="237"/>
      <c r="AF702" s="176"/>
      <c r="AG702" s="227"/>
      <c r="AH702" s="45"/>
      <c r="AI702" s="45"/>
      <c r="AJ702" s="51"/>
      <c r="AK702" s="14"/>
      <c r="AL702" s="14"/>
      <c r="AM702" s="14"/>
    </row>
    <row r="703" spans="1:39" ht="38.25" customHeight="1">
      <c r="A703" s="13"/>
      <c r="B703" s="13"/>
      <c r="C703" s="13"/>
      <c r="D703" s="147"/>
      <c r="E703" s="13"/>
      <c r="F703" s="38"/>
      <c r="G703" s="14"/>
      <c r="H703" s="14"/>
      <c r="I703" s="38"/>
      <c r="J703" s="13"/>
      <c r="K703" s="13"/>
      <c r="L703" s="49"/>
      <c r="M703" s="49"/>
      <c r="N703" s="39"/>
      <c r="O703" s="13"/>
      <c r="P703" s="529"/>
      <c r="Q703" s="226"/>
      <c r="R703" s="118"/>
      <c r="S703" s="118"/>
      <c r="T703" s="118"/>
      <c r="U703" s="226"/>
      <c r="V703" s="226"/>
      <c r="W703" s="226"/>
      <c r="X703" s="55"/>
      <c r="Y703" s="55"/>
      <c r="Z703" s="226"/>
      <c r="AA703" s="226"/>
      <c r="AB703" s="237"/>
      <c r="AC703" s="237"/>
      <c r="AD703" s="237"/>
      <c r="AE703" s="237"/>
      <c r="AF703" s="176"/>
      <c r="AG703" s="227"/>
      <c r="AH703" s="45"/>
      <c r="AI703" s="45"/>
      <c r="AJ703" s="51"/>
      <c r="AK703" s="14"/>
      <c r="AL703" s="14"/>
      <c r="AM703" s="14"/>
    </row>
    <row r="704" spans="1:39" ht="38.25" customHeight="1">
      <c r="A704" s="13"/>
      <c r="B704" s="13"/>
      <c r="C704" s="13"/>
      <c r="D704" s="147"/>
      <c r="E704" s="13"/>
      <c r="F704" s="38"/>
      <c r="G704" s="14"/>
      <c r="H704" s="14"/>
      <c r="I704" s="38"/>
      <c r="J704" s="13"/>
      <c r="K704" s="13"/>
      <c r="L704" s="49"/>
      <c r="M704" s="49"/>
      <c r="N704" s="39"/>
      <c r="O704" s="13"/>
      <c r="P704" s="529"/>
      <c r="Q704" s="226"/>
      <c r="R704" s="118"/>
      <c r="S704" s="118"/>
      <c r="T704" s="118"/>
      <c r="U704" s="226"/>
      <c r="V704" s="226"/>
      <c r="W704" s="226"/>
      <c r="X704" s="55"/>
      <c r="Y704" s="55"/>
      <c r="Z704" s="226"/>
      <c r="AA704" s="226"/>
      <c r="AB704" s="237"/>
      <c r="AC704" s="237"/>
      <c r="AD704" s="237"/>
      <c r="AE704" s="237"/>
      <c r="AF704" s="176"/>
      <c r="AG704" s="227"/>
      <c r="AH704" s="45"/>
      <c r="AI704" s="45"/>
      <c r="AJ704" s="51"/>
      <c r="AK704" s="14"/>
      <c r="AL704" s="14"/>
      <c r="AM704" s="14"/>
    </row>
    <row r="705" spans="1:39" ht="38.25" customHeight="1">
      <c r="A705" s="13"/>
      <c r="B705" s="13"/>
      <c r="C705" s="13"/>
      <c r="D705" s="147"/>
      <c r="E705" s="13"/>
      <c r="F705" s="38"/>
      <c r="G705" s="14"/>
      <c r="H705" s="14"/>
      <c r="I705" s="38"/>
      <c r="J705" s="13"/>
      <c r="K705" s="13"/>
      <c r="L705" s="49"/>
      <c r="M705" s="49"/>
      <c r="N705" s="39"/>
      <c r="O705" s="13"/>
      <c r="P705" s="529"/>
      <c r="Q705" s="226"/>
      <c r="R705" s="118"/>
      <c r="S705" s="118"/>
      <c r="T705" s="118"/>
      <c r="U705" s="226"/>
      <c r="V705" s="226"/>
      <c r="W705" s="226"/>
      <c r="X705" s="55"/>
      <c r="Y705" s="55"/>
      <c r="Z705" s="226"/>
      <c r="AA705" s="226"/>
      <c r="AB705" s="237"/>
      <c r="AC705" s="237"/>
      <c r="AD705" s="237"/>
      <c r="AE705" s="237"/>
      <c r="AF705" s="176"/>
      <c r="AG705" s="227"/>
      <c r="AH705" s="45"/>
      <c r="AI705" s="45"/>
      <c r="AJ705" s="51"/>
      <c r="AK705" s="14"/>
      <c r="AL705" s="14"/>
      <c r="AM705" s="14"/>
    </row>
    <row r="706" spans="1:39" ht="38.25" customHeight="1">
      <c r="A706" s="13"/>
      <c r="B706" s="13"/>
      <c r="C706" s="13"/>
      <c r="D706" s="147"/>
      <c r="E706" s="13"/>
      <c r="F706" s="38"/>
      <c r="G706" s="14"/>
      <c r="H706" s="14"/>
      <c r="I706" s="38"/>
      <c r="J706" s="13"/>
      <c r="K706" s="13"/>
      <c r="L706" s="49"/>
      <c r="M706" s="49"/>
      <c r="N706" s="39"/>
      <c r="O706" s="13"/>
      <c r="P706" s="529"/>
      <c r="Q706" s="226"/>
      <c r="R706" s="118"/>
      <c r="S706" s="118"/>
      <c r="T706" s="118"/>
      <c r="U706" s="226"/>
      <c r="V706" s="226"/>
      <c r="W706" s="226"/>
      <c r="X706" s="55"/>
      <c r="Y706" s="55"/>
      <c r="Z706" s="226"/>
      <c r="AA706" s="226"/>
      <c r="AB706" s="237"/>
      <c r="AC706" s="237"/>
      <c r="AD706" s="237"/>
      <c r="AE706" s="237"/>
      <c r="AF706" s="176"/>
      <c r="AG706" s="227"/>
      <c r="AH706" s="45"/>
      <c r="AI706" s="45"/>
      <c r="AJ706" s="51"/>
      <c r="AK706" s="14"/>
      <c r="AL706" s="14"/>
      <c r="AM706" s="14"/>
    </row>
    <row r="707" spans="1:39" ht="38.25" customHeight="1">
      <c r="A707" s="13"/>
      <c r="B707" s="13"/>
      <c r="C707" s="13"/>
      <c r="D707" s="147"/>
      <c r="E707" s="13"/>
      <c r="F707" s="38"/>
      <c r="G707" s="14"/>
      <c r="H707" s="14"/>
      <c r="I707" s="38"/>
      <c r="J707" s="13"/>
      <c r="K707" s="13"/>
      <c r="L707" s="49"/>
      <c r="M707" s="49"/>
      <c r="N707" s="39"/>
      <c r="O707" s="13"/>
      <c r="P707" s="529"/>
      <c r="Q707" s="226"/>
      <c r="R707" s="118"/>
      <c r="S707" s="118"/>
      <c r="T707" s="118"/>
      <c r="U707" s="226"/>
      <c r="V707" s="226"/>
      <c r="W707" s="226"/>
      <c r="X707" s="55"/>
      <c r="Y707" s="55"/>
      <c r="Z707" s="226"/>
      <c r="AA707" s="226"/>
      <c r="AB707" s="237"/>
      <c r="AC707" s="237"/>
      <c r="AD707" s="237"/>
      <c r="AE707" s="237"/>
      <c r="AF707" s="176"/>
      <c r="AG707" s="227"/>
      <c r="AH707" s="45"/>
      <c r="AI707" s="45"/>
      <c r="AJ707" s="51"/>
      <c r="AK707" s="14"/>
      <c r="AL707" s="14"/>
      <c r="AM707" s="14"/>
    </row>
    <row r="708" spans="1:39" ht="38.25" customHeight="1">
      <c r="A708" s="13"/>
      <c r="B708" s="13"/>
      <c r="C708" s="13"/>
      <c r="D708" s="147"/>
      <c r="E708" s="13"/>
      <c r="F708" s="38"/>
      <c r="G708" s="14"/>
      <c r="H708" s="14"/>
      <c r="I708" s="38"/>
      <c r="J708" s="13"/>
      <c r="K708" s="13"/>
      <c r="L708" s="49"/>
      <c r="M708" s="49"/>
      <c r="N708" s="39"/>
      <c r="O708" s="13"/>
      <c r="P708" s="529"/>
      <c r="Q708" s="226"/>
      <c r="R708" s="118"/>
      <c r="S708" s="118"/>
      <c r="T708" s="118"/>
      <c r="U708" s="226"/>
      <c r="V708" s="226"/>
      <c r="W708" s="226"/>
      <c r="X708" s="55"/>
      <c r="Y708" s="55"/>
      <c r="Z708" s="226"/>
      <c r="AA708" s="226"/>
      <c r="AB708" s="237"/>
      <c r="AC708" s="237"/>
      <c r="AD708" s="237"/>
      <c r="AE708" s="237"/>
      <c r="AF708" s="176"/>
      <c r="AG708" s="227"/>
      <c r="AH708" s="45"/>
      <c r="AI708" s="45"/>
      <c r="AJ708" s="51"/>
      <c r="AK708" s="14"/>
      <c r="AL708" s="14"/>
      <c r="AM708" s="14"/>
    </row>
    <row r="709" spans="1:39" ht="38.25" customHeight="1">
      <c r="A709" s="13"/>
      <c r="B709" s="13"/>
      <c r="C709" s="13"/>
      <c r="D709" s="147"/>
      <c r="E709" s="13"/>
      <c r="F709" s="38"/>
      <c r="G709" s="14"/>
      <c r="H709" s="14"/>
      <c r="I709" s="38"/>
      <c r="J709" s="13"/>
      <c r="K709" s="13"/>
      <c r="L709" s="49"/>
      <c r="M709" s="49"/>
      <c r="N709" s="39"/>
      <c r="O709" s="13"/>
      <c r="P709" s="529"/>
      <c r="Q709" s="226"/>
      <c r="R709" s="118"/>
      <c r="S709" s="118"/>
      <c r="T709" s="118"/>
      <c r="U709" s="226"/>
      <c r="V709" s="226"/>
      <c r="W709" s="226"/>
      <c r="X709" s="55"/>
      <c r="Y709" s="55"/>
      <c r="Z709" s="226"/>
      <c r="AA709" s="226"/>
      <c r="AB709" s="237"/>
      <c r="AC709" s="237"/>
      <c r="AD709" s="237"/>
      <c r="AE709" s="237"/>
      <c r="AF709" s="176"/>
      <c r="AG709" s="227"/>
      <c r="AH709" s="45"/>
      <c r="AI709" s="45"/>
      <c r="AJ709" s="51"/>
      <c r="AK709" s="14"/>
      <c r="AL709" s="14"/>
      <c r="AM709" s="14"/>
    </row>
    <row r="710" spans="1:39" ht="38.25" customHeight="1">
      <c r="A710" s="13"/>
      <c r="B710" s="13"/>
      <c r="C710" s="13"/>
      <c r="D710" s="147"/>
      <c r="E710" s="13"/>
      <c r="F710" s="38"/>
      <c r="G710" s="14"/>
      <c r="H710" s="14"/>
      <c r="I710" s="38"/>
      <c r="J710" s="13"/>
      <c r="K710" s="13"/>
      <c r="L710" s="49"/>
      <c r="M710" s="49"/>
      <c r="N710" s="39"/>
      <c r="O710" s="13"/>
      <c r="P710" s="529"/>
      <c r="Q710" s="226"/>
      <c r="R710" s="118"/>
      <c r="S710" s="118"/>
      <c r="T710" s="118"/>
      <c r="U710" s="226"/>
      <c r="V710" s="226"/>
      <c r="W710" s="226"/>
      <c r="X710" s="55"/>
      <c r="Y710" s="55"/>
      <c r="Z710" s="226"/>
      <c r="AA710" s="226"/>
      <c r="AB710" s="237"/>
      <c r="AC710" s="237"/>
      <c r="AD710" s="237"/>
      <c r="AE710" s="237"/>
      <c r="AF710" s="176"/>
      <c r="AG710" s="227"/>
      <c r="AH710" s="45"/>
      <c r="AI710" s="45"/>
      <c r="AJ710" s="51"/>
      <c r="AK710" s="14"/>
      <c r="AL710" s="14"/>
      <c r="AM710" s="14"/>
    </row>
    <row r="711" spans="1:39" ht="38.25" customHeight="1">
      <c r="A711" s="13"/>
      <c r="B711" s="13"/>
      <c r="C711" s="13"/>
      <c r="D711" s="147"/>
      <c r="E711" s="13"/>
      <c r="F711" s="38"/>
      <c r="G711" s="14"/>
      <c r="H711" s="14"/>
      <c r="I711" s="38"/>
      <c r="J711" s="13"/>
      <c r="K711" s="13"/>
      <c r="L711" s="49"/>
      <c r="M711" s="49"/>
      <c r="N711" s="39"/>
      <c r="O711" s="13"/>
      <c r="P711" s="529"/>
      <c r="Q711" s="226"/>
      <c r="R711" s="118"/>
      <c r="S711" s="118"/>
      <c r="T711" s="118"/>
      <c r="U711" s="226"/>
      <c r="V711" s="226"/>
      <c r="W711" s="226"/>
      <c r="X711" s="55"/>
      <c r="Y711" s="55"/>
      <c r="Z711" s="226"/>
      <c r="AA711" s="226"/>
      <c r="AB711" s="237"/>
      <c r="AC711" s="237"/>
      <c r="AD711" s="237"/>
      <c r="AE711" s="237"/>
      <c r="AF711" s="176"/>
      <c r="AG711" s="227"/>
      <c r="AH711" s="45"/>
      <c r="AI711" s="45"/>
      <c r="AJ711" s="51"/>
      <c r="AK711" s="14"/>
      <c r="AL711" s="14"/>
      <c r="AM711" s="14"/>
    </row>
    <row r="712" spans="1:39" ht="38.25" customHeight="1">
      <c r="A712" s="13"/>
      <c r="B712" s="13"/>
      <c r="C712" s="13"/>
      <c r="D712" s="147"/>
      <c r="E712" s="13"/>
      <c r="F712" s="38"/>
      <c r="G712" s="14"/>
      <c r="H712" s="14"/>
      <c r="I712" s="38"/>
      <c r="J712" s="13"/>
      <c r="K712" s="13"/>
      <c r="L712" s="49"/>
      <c r="M712" s="49"/>
      <c r="N712" s="39"/>
      <c r="O712" s="13"/>
      <c r="P712" s="529"/>
      <c r="Q712" s="226"/>
      <c r="R712" s="118"/>
      <c r="S712" s="118"/>
      <c r="T712" s="118"/>
      <c r="U712" s="226"/>
      <c r="V712" s="226"/>
      <c r="W712" s="226"/>
      <c r="X712" s="55"/>
      <c r="Y712" s="55"/>
      <c r="Z712" s="226"/>
      <c r="AA712" s="226"/>
      <c r="AB712" s="237"/>
      <c r="AC712" s="237"/>
      <c r="AD712" s="237"/>
      <c r="AE712" s="237"/>
      <c r="AF712" s="176"/>
      <c r="AG712" s="227"/>
      <c r="AH712" s="45"/>
      <c r="AI712" s="45"/>
      <c r="AJ712" s="51"/>
      <c r="AK712" s="14"/>
      <c r="AL712" s="14"/>
      <c r="AM712" s="14"/>
    </row>
    <row r="713" spans="1:39" ht="38.25" customHeight="1">
      <c r="A713" s="13"/>
      <c r="B713" s="13"/>
      <c r="C713" s="13"/>
      <c r="D713" s="147"/>
      <c r="E713" s="13"/>
      <c r="F713" s="38"/>
      <c r="G713" s="14"/>
      <c r="H713" s="14"/>
      <c r="I713" s="38"/>
      <c r="J713" s="13"/>
      <c r="K713" s="13"/>
      <c r="L713" s="49"/>
      <c r="M713" s="49"/>
      <c r="N713" s="39"/>
      <c r="O713" s="13"/>
      <c r="P713" s="529"/>
      <c r="Q713" s="226"/>
      <c r="R713" s="118"/>
      <c r="S713" s="118"/>
      <c r="T713" s="118"/>
      <c r="U713" s="226"/>
      <c r="V713" s="226"/>
      <c r="W713" s="226"/>
      <c r="X713" s="55"/>
      <c r="Y713" s="55"/>
      <c r="Z713" s="226"/>
      <c r="AA713" s="226"/>
      <c r="AB713" s="237"/>
      <c r="AC713" s="237"/>
      <c r="AD713" s="237"/>
      <c r="AE713" s="237"/>
      <c r="AF713" s="176"/>
      <c r="AG713" s="227"/>
      <c r="AH713" s="45"/>
      <c r="AI713" s="45"/>
      <c r="AJ713" s="51"/>
      <c r="AK713" s="14"/>
      <c r="AL713" s="14"/>
      <c r="AM713" s="14"/>
    </row>
    <row r="714" spans="1:39" ht="38.25" customHeight="1">
      <c r="A714" s="13"/>
      <c r="B714" s="13"/>
      <c r="C714" s="13"/>
      <c r="D714" s="147"/>
      <c r="E714" s="13"/>
      <c r="F714" s="38"/>
      <c r="G714" s="14"/>
      <c r="H714" s="14"/>
      <c r="I714" s="38"/>
      <c r="J714" s="13"/>
      <c r="K714" s="13"/>
      <c r="L714" s="49"/>
      <c r="M714" s="49"/>
      <c r="N714" s="39"/>
      <c r="O714" s="13"/>
      <c r="P714" s="529"/>
      <c r="Q714" s="226"/>
      <c r="R714" s="118"/>
      <c r="S714" s="118"/>
      <c r="T714" s="118"/>
      <c r="U714" s="226"/>
      <c r="V714" s="226"/>
      <c r="W714" s="226"/>
      <c r="X714" s="55"/>
      <c r="Y714" s="55"/>
      <c r="Z714" s="226"/>
      <c r="AA714" s="226"/>
      <c r="AB714" s="237"/>
      <c r="AC714" s="237"/>
      <c r="AD714" s="237"/>
      <c r="AE714" s="237"/>
      <c r="AF714" s="176"/>
      <c r="AG714" s="227"/>
      <c r="AH714" s="45"/>
      <c r="AI714" s="45"/>
      <c r="AJ714" s="51"/>
      <c r="AK714" s="14"/>
      <c r="AL714" s="14"/>
      <c r="AM714" s="14"/>
    </row>
    <row r="715" spans="1:39" ht="38.25" customHeight="1">
      <c r="A715" s="13"/>
      <c r="B715" s="13"/>
      <c r="C715" s="13"/>
      <c r="D715" s="147"/>
      <c r="E715" s="13"/>
      <c r="F715" s="38"/>
      <c r="G715" s="14"/>
      <c r="H715" s="14"/>
      <c r="I715" s="38"/>
      <c r="J715" s="13"/>
      <c r="K715" s="13"/>
      <c r="L715" s="49"/>
      <c r="M715" s="49"/>
      <c r="N715" s="39"/>
      <c r="O715" s="13"/>
      <c r="P715" s="529"/>
      <c r="Q715" s="226"/>
      <c r="R715" s="118"/>
      <c r="S715" s="118"/>
      <c r="T715" s="118"/>
      <c r="U715" s="226"/>
      <c r="V715" s="226"/>
      <c r="W715" s="226"/>
      <c r="X715" s="55"/>
      <c r="Y715" s="55"/>
      <c r="Z715" s="226"/>
      <c r="AA715" s="226"/>
      <c r="AB715" s="237"/>
      <c r="AC715" s="237"/>
      <c r="AD715" s="237"/>
      <c r="AE715" s="237"/>
      <c r="AF715" s="176"/>
      <c r="AG715" s="227"/>
      <c r="AH715" s="45"/>
      <c r="AI715" s="45"/>
      <c r="AJ715" s="51"/>
      <c r="AK715" s="14"/>
      <c r="AL715" s="14"/>
      <c r="AM715" s="14"/>
    </row>
    <row r="716" spans="1:39" ht="38.25" customHeight="1">
      <c r="A716" s="13"/>
      <c r="B716" s="13"/>
      <c r="C716" s="13"/>
      <c r="D716" s="147"/>
      <c r="E716" s="13"/>
      <c r="F716" s="38"/>
      <c r="G716" s="14"/>
      <c r="H716" s="14"/>
      <c r="I716" s="38"/>
      <c r="J716" s="13"/>
      <c r="K716" s="13"/>
      <c r="L716" s="49"/>
      <c r="M716" s="49"/>
      <c r="N716" s="39"/>
      <c r="O716" s="13"/>
      <c r="P716" s="529"/>
      <c r="Q716" s="226"/>
      <c r="R716" s="118"/>
      <c r="S716" s="118"/>
      <c r="T716" s="118"/>
      <c r="U716" s="226"/>
      <c r="V716" s="226"/>
      <c r="W716" s="226"/>
      <c r="X716" s="55"/>
      <c r="Y716" s="55"/>
      <c r="Z716" s="226"/>
      <c r="AA716" s="226"/>
      <c r="AB716" s="237"/>
      <c r="AC716" s="237"/>
      <c r="AD716" s="237"/>
      <c r="AE716" s="237"/>
      <c r="AF716" s="176"/>
      <c r="AG716" s="227"/>
      <c r="AH716" s="45"/>
      <c r="AI716" s="45"/>
      <c r="AJ716" s="51"/>
      <c r="AK716" s="14"/>
      <c r="AL716" s="14"/>
      <c r="AM716" s="14"/>
    </row>
    <row r="717" spans="1:39" ht="38.25" customHeight="1">
      <c r="A717" s="13"/>
      <c r="B717" s="13"/>
      <c r="C717" s="13"/>
      <c r="D717" s="147"/>
      <c r="E717" s="13"/>
      <c r="F717" s="38"/>
      <c r="G717" s="14"/>
      <c r="H717" s="14"/>
      <c r="I717" s="38"/>
      <c r="J717" s="13"/>
      <c r="K717" s="13"/>
      <c r="L717" s="49"/>
      <c r="M717" s="49"/>
      <c r="N717" s="39"/>
      <c r="O717" s="13"/>
      <c r="P717" s="529"/>
      <c r="Q717" s="226"/>
      <c r="R717" s="118"/>
      <c r="S717" s="118"/>
      <c r="T717" s="118"/>
      <c r="U717" s="226"/>
      <c r="V717" s="226"/>
      <c r="W717" s="226"/>
      <c r="X717" s="55"/>
      <c r="Y717" s="55"/>
      <c r="Z717" s="226"/>
      <c r="AA717" s="226"/>
      <c r="AB717" s="237"/>
      <c r="AC717" s="237"/>
      <c r="AD717" s="237"/>
      <c r="AE717" s="237"/>
      <c r="AF717" s="176"/>
      <c r="AG717" s="227"/>
      <c r="AH717" s="45"/>
      <c r="AI717" s="45"/>
      <c r="AJ717" s="51"/>
      <c r="AK717" s="14"/>
      <c r="AL717" s="14"/>
      <c r="AM717" s="14"/>
    </row>
    <row r="718" spans="1:39" ht="38.25" customHeight="1">
      <c r="A718" s="13"/>
      <c r="B718" s="13"/>
      <c r="C718" s="13"/>
      <c r="D718" s="147"/>
      <c r="E718" s="13"/>
      <c r="F718" s="38"/>
      <c r="G718" s="14"/>
      <c r="H718" s="14"/>
      <c r="I718" s="38"/>
      <c r="J718" s="13"/>
      <c r="K718" s="13"/>
      <c r="L718" s="49"/>
      <c r="M718" s="49"/>
      <c r="N718" s="39"/>
      <c r="O718" s="13"/>
      <c r="P718" s="529"/>
      <c r="Q718" s="226"/>
      <c r="R718" s="118"/>
      <c r="S718" s="118"/>
      <c r="T718" s="118"/>
      <c r="U718" s="226"/>
      <c r="V718" s="226"/>
      <c r="W718" s="226"/>
      <c r="X718" s="55"/>
      <c r="Y718" s="55"/>
      <c r="Z718" s="226"/>
      <c r="AA718" s="226"/>
      <c r="AB718" s="237"/>
      <c r="AC718" s="237"/>
      <c r="AD718" s="237"/>
      <c r="AE718" s="237"/>
      <c r="AF718" s="176"/>
      <c r="AG718" s="227"/>
      <c r="AH718" s="45"/>
      <c r="AI718" s="45"/>
      <c r="AJ718" s="51"/>
      <c r="AK718" s="14"/>
      <c r="AL718" s="14"/>
      <c r="AM718" s="14"/>
    </row>
    <row r="719" spans="1:39" ht="38.25" customHeight="1">
      <c r="A719" s="13"/>
      <c r="B719" s="13"/>
      <c r="C719" s="13"/>
      <c r="D719" s="147"/>
      <c r="E719" s="13"/>
      <c r="F719" s="38"/>
      <c r="G719" s="14"/>
      <c r="H719" s="14"/>
      <c r="I719" s="38"/>
      <c r="J719" s="13"/>
      <c r="K719" s="13"/>
      <c r="L719" s="49"/>
      <c r="M719" s="49"/>
      <c r="N719" s="39"/>
      <c r="O719" s="13"/>
      <c r="P719" s="529"/>
      <c r="Q719" s="226"/>
      <c r="R719" s="118"/>
      <c r="S719" s="118"/>
      <c r="T719" s="118"/>
      <c r="U719" s="226"/>
      <c r="V719" s="226"/>
      <c r="W719" s="226"/>
      <c r="X719" s="55"/>
      <c r="Y719" s="55"/>
      <c r="Z719" s="226"/>
      <c r="AA719" s="226"/>
      <c r="AB719" s="237"/>
      <c r="AC719" s="237"/>
      <c r="AD719" s="237"/>
      <c r="AE719" s="237"/>
      <c r="AF719" s="176"/>
      <c r="AG719" s="227"/>
      <c r="AH719" s="45"/>
      <c r="AI719" s="45"/>
      <c r="AJ719" s="51"/>
      <c r="AK719" s="14"/>
      <c r="AL719" s="14"/>
      <c r="AM719" s="14"/>
    </row>
    <row r="720" spans="1:39" ht="38.25" customHeight="1">
      <c r="A720" s="13"/>
      <c r="B720" s="13"/>
      <c r="C720" s="13"/>
      <c r="D720" s="147"/>
      <c r="E720" s="13"/>
      <c r="F720" s="38"/>
      <c r="G720" s="14"/>
      <c r="H720" s="14"/>
      <c r="I720" s="38"/>
      <c r="J720" s="13"/>
      <c r="K720" s="13"/>
      <c r="L720" s="49"/>
      <c r="M720" s="49"/>
      <c r="N720" s="39"/>
      <c r="O720" s="13"/>
      <c r="P720" s="529"/>
      <c r="Q720" s="226"/>
      <c r="R720" s="118"/>
      <c r="S720" s="118"/>
      <c r="T720" s="118"/>
      <c r="U720" s="226"/>
      <c r="V720" s="226"/>
      <c r="W720" s="226"/>
      <c r="X720" s="55"/>
      <c r="Y720" s="55"/>
      <c r="Z720" s="226"/>
      <c r="AA720" s="226"/>
      <c r="AB720" s="237"/>
      <c r="AC720" s="237"/>
      <c r="AD720" s="237"/>
      <c r="AE720" s="237"/>
      <c r="AF720" s="176"/>
      <c r="AG720" s="227"/>
      <c r="AH720" s="45"/>
      <c r="AI720" s="45"/>
      <c r="AJ720" s="51"/>
      <c r="AK720" s="14"/>
      <c r="AL720" s="14"/>
      <c r="AM720" s="14"/>
    </row>
    <row r="721" spans="1:39" ht="38.25" customHeight="1">
      <c r="A721" s="13"/>
      <c r="B721" s="13"/>
      <c r="C721" s="13"/>
      <c r="D721" s="147"/>
      <c r="E721" s="13"/>
      <c r="F721" s="38"/>
      <c r="G721" s="14"/>
      <c r="H721" s="14"/>
      <c r="I721" s="38"/>
      <c r="J721" s="13"/>
      <c r="K721" s="13"/>
      <c r="L721" s="49"/>
      <c r="M721" s="49"/>
      <c r="N721" s="39"/>
      <c r="O721" s="13"/>
      <c r="P721" s="529"/>
      <c r="Q721" s="226"/>
      <c r="R721" s="118"/>
      <c r="S721" s="118"/>
      <c r="T721" s="118"/>
      <c r="U721" s="226"/>
      <c r="V721" s="226"/>
      <c r="W721" s="226"/>
      <c r="X721" s="55"/>
      <c r="Y721" s="55"/>
      <c r="Z721" s="226"/>
      <c r="AA721" s="226"/>
      <c r="AB721" s="237"/>
      <c r="AC721" s="237"/>
      <c r="AD721" s="237"/>
      <c r="AE721" s="237"/>
      <c r="AF721" s="176"/>
      <c r="AG721" s="227"/>
      <c r="AH721" s="45"/>
      <c r="AI721" s="45"/>
      <c r="AJ721" s="51"/>
      <c r="AK721" s="14"/>
      <c r="AL721" s="14"/>
      <c r="AM721" s="14"/>
    </row>
    <row r="722" spans="1:39" ht="38.25" customHeight="1">
      <c r="A722" s="13"/>
      <c r="B722" s="13"/>
      <c r="C722" s="13"/>
      <c r="D722" s="147"/>
      <c r="E722" s="13"/>
      <c r="F722" s="38"/>
      <c r="G722" s="14"/>
      <c r="H722" s="14"/>
      <c r="I722" s="38"/>
      <c r="J722" s="13"/>
      <c r="K722" s="13"/>
      <c r="L722" s="49"/>
      <c r="M722" s="49"/>
      <c r="N722" s="39"/>
      <c r="O722" s="13"/>
      <c r="P722" s="529"/>
      <c r="Q722" s="226"/>
      <c r="R722" s="118"/>
      <c r="S722" s="118"/>
      <c r="T722" s="118"/>
      <c r="U722" s="226"/>
      <c r="V722" s="226"/>
      <c r="W722" s="226"/>
      <c r="X722" s="55"/>
      <c r="Y722" s="55"/>
      <c r="Z722" s="226"/>
      <c r="AA722" s="226"/>
      <c r="AB722" s="237"/>
      <c r="AC722" s="237"/>
      <c r="AD722" s="237"/>
      <c r="AE722" s="237"/>
      <c r="AF722" s="176"/>
      <c r="AG722" s="227"/>
      <c r="AH722" s="45"/>
      <c r="AI722" s="45"/>
      <c r="AJ722" s="51"/>
      <c r="AK722" s="14"/>
      <c r="AL722" s="14"/>
      <c r="AM722" s="14"/>
    </row>
    <row r="723" spans="1:39" ht="38.25" customHeight="1">
      <c r="A723" s="13"/>
      <c r="B723" s="13"/>
      <c r="C723" s="13"/>
      <c r="D723" s="147"/>
      <c r="E723" s="13"/>
      <c r="F723" s="38"/>
      <c r="G723" s="14"/>
      <c r="H723" s="14"/>
      <c r="I723" s="38"/>
      <c r="J723" s="13"/>
      <c r="K723" s="13"/>
      <c r="L723" s="49"/>
      <c r="M723" s="49"/>
      <c r="N723" s="39"/>
      <c r="O723" s="13"/>
      <c r="P723" s="529"/>
      <c r="Q723" s="226"/>
      <c r="R723" s="118"/>
      <c r="S723" s="118"/>
      <c r="T723" s="118"/>
      <c r="U723" s="226"/>
      <c r="V723" s="226"/>
      <c r="W723" s="226"/>
      <c r="X723" s="55"/>
      <c r="Y723" s="55"/>
      <c r="Z723" s="226"/>
      <c r="AA723" s="226"/>
      <c r="AB723" s="237"/>
      <c r="AC723" s="237"/>
      <c r="AD723" s="237"/>
      <c r="AE723" s="237"/>
      <c r="AF723" s="176"/>
      <c r="AG723" s="227"/>
      <c r="AH723" s="45"/>
      <c r="AI723" s="45"/>
      <c r="AJ723" s="51"/>
      <c r="AK723" s="14"/>
      <c r="AL723" s="14"/>
      <c r="AM723" s="14"/>
    </row>
    <row r="724" spans="1:39" ht="38.25" customHeight="1">
      <c r="A724" s="13"/>
      <c r="B724" s="13"/>
      <c r="C724" s="13"/>
      <c r="D724" s="147"/>
      <c r="E724" s="13"/>
      <c r="F724" s="38"/>
      <c r="G724" s="14"/>
      <c r="H724" s="14"/>
      <c r="I724" s="38"/>
      <c r="J724" s="13"/>
      <c r="K724" s="13"/>
      <c r="L724" s="49"/>
      <c r="M724" s="49"/>
      <c r="N724" s="39"/>
      <c r="O724" s="13"/>
      <c r="P724" s="529"/>
      <c r="Q724" s="226"/>
      <c r="R724" s="118"/>
      <c r="S724" s="118"/>
      <c r="T724" s="118"/>
      <c r="U724" s="226"/>
      <c r="V724" s="226"/>
      <c r="W724" s="226"/>
      <c r="X724" s="55"/>
      <c r="Y724" s="55"/>
      <c r="Z724" s="226"/>
      <c r="AA724" s="226"/>
      <c r="AB724" s="237"/>
      <c r="AC724" s="237"/>
      <c r="AD724" s="237"/>
      <c r="AE724" s="237"/>
      <c r="AF724" s="176"/>
      <c r="AG724" s="227"/>
      <c r="AH724" s="45"/>
      <c r="AI724" s="45"/>
      <c r="AJ724" s="51"/>
      <c r="AK724" s="14"/>
      <c r="AL724" s="14"/>
      <c r="AM724" s="14"/>
    </row>
    <row r="725" spans="1:39" ht="38.25" customHeight="1">
      <c r="A725" s="13"/>
      <c r="B725" s="13"/>
      <c r="C725" s="13"/>
      <c r="D725" s="147"/>
      <c r="E725" s="13"/>
      <c r="F725" s="38"/>
      <c r="G725" s="14"/>
      <c r="H725" s="14"/>
      <c r="I725" s="38"/>
      <c r="J725" s="13"/>
      <c r="K725" s="13"/>
      <c r="L725" s="49"/>
      <c r="M725" s="49"/>
      <c r="N725" s="39"/>
      <c r="O725" s="13"/>
      <c r="P725" s="529"/>
      <c r="Q725" s="226"/>
      <c r="R725" s="118"/>
      <c r="S725" s="118"/>
      <c r="T725" s="118"/>
      <c r="U725" s="226"/>
      <c r="V725" s="226"/>
      <c r="W725" s="226"/>
      <c r="X725" s="55"/>
      <c r="Y725" s="55"/>
      <c r="Z725" s="226"/>
      <c r="AA725" s="226"/>
      <c r="AB725" s="237"/>
      <c r="AC725" s="237"/>
      <c r="AD725" s="237"/>
      <c r="AE725" s="237"/>
      <c r="AF725" s="176"/>
      <c r="AG725" s="227"/>
      <c r="AH725" s="45"/>
      <c r="AI725" s="45"/>
      <c r="AJ725" s="51"/>
      <c r="AK725" s="14"/>
      <c r="AL725" s="14"/>
      <c r="AM725" s="14"/>
    </row>
    <row r="726" spans="1:39" ht="38.25" customHeight="1">
      <c r="A726" s="13"/>
      <c r="B726" s="13"/>
      <c r="C726" s="13"/>
      <c r="D726" s="147"/>
      <c r="E726" s="13"/>
      <c r="F726" s="38"/>
      <c r="G726" s="14"/>
      <c r="H726" s="14"/>
      <c r="I726" s="38"/>
      <c r="J726" s="13"/>
      <c r="K726" s="13"/>
      <c r="L726" s="49"/>
      <c r="M726" s="49"/>
      <c r="N726" s="39"/>
      <c r="O726" s="13"/>
      <c r="P726" s="529"/>
      <c r="Q726" s="226"/>
      <c r="R726" s="118"/>
      <c r="S726" s="118"/>
      <c r="T726" s="118"/>
      <c r="U726" s="226"/>
      <c r="V726" s="226"/>
      <c r="W726" s="226"/>
      <c r="X726" s="55"/>
      <c r="Y726" s="55"/>
      <c r="Z726" s="226"/>
      <c r="AA726" s="226"/>
      <c r="AB726" s="237"/>
      <c r="AC726" s="237"/>
      <c r="AD726" s="237"/>
      <c r="AE726" s="237"/>
      <c r="AF726" s="176"/>
      <c r="AG726" s="227"/>
      <c r="AH726" s="45"/>
      <c r="AI726" s="45"/>
      <c r="AJ726" s="51"/>
      <c r="AK726" s="14"/>
      <c r="AL726" s="14"/>
      <c r="AM726" s="14"/>
    </row>
    <row r="727" spans="1:39" ht="38.25" customHeight="1">
      <c r="A727" s="13"/>
      <c r="B727" s="13"/>
      <c r="C727" s="13"/>
      <c r="D727" s="147"/>
      <c r="E727" s="13"/>
      <c r="F727" s="38"/>
      <c r="G727" s="14"/>
      <c r="H727" s="14"/>
      <c r="I727" s="38"/>
      <c r="J727" s="13"/>
      <c r="K727" s="13"/>
      <c r="L727" s="49"/>
      <c r="M727" s="49"/>
      <c r="N727" s="39"/>
      <c r="O727" s="13"/>
      <c r="P727" s="529"/>
      <c r="Q727" s="226"/>
      <c r="R727" s="118"/>
      <c r="S727" s="118"/>
      <c r="T727" s="118"/>
      <c r="U727" s="226"/>
      <c r="V727" s="226"/>
      <c r="W727" s="226"/>
      <c r="X727" s="55"/>
      <c r="Y727" s="55"/>
      <c r="Z727" s="226"/>
      <c r="AA727" s="226"/>
      <c r="AB727" s="237"/>
      <c r="AC727" s="237"/>
      <c r="AD727" s="237"/>
      <c r="AE727" s="237"/>
      <c r="AF727" s="176"/>
      <c r="AG727" s="227"/>
      <c r="AH727" s="45"/>
      <c r="AI727" s="45"/>
      <c r="AJ727" s="51"/>
      <c r="AK727" s="14"/>
      <c r="AL727" s="14"/>
      <c r="AM727" s="14"/>
    </row>
    <row r="728" spans="1:39" ht="38.25" customHeight="1">
      <c r="A728" s="13"/>
      <c r="B728" s="13"/>
      <c r="C728" s="13"/>
      <c r="D728" s="147"/>
      <c r="E728" s="13"/>
      <c r="F728" s="38"/>
      <c r="G728" s="14"/>
      <c r="H728" s="14"/>
      <c r="I728" s="38"/>
      <c r="J728" s="13"/>
      <c r="K728" s="13"/>
      <c r="L728" s="49"/>
      <c r="M728" s="49"/>
      <c r="N728" s="39"/>
      <c r="O728" s="13"/>
      <c r="P728" s="529"/>
      <c r="Q728" s="226"/>
      <c r="R728" s="118"/>
      <c r="S728" s="118"/>
      <c r="T728" s="118"/>
      <c r="U728" s="226"/>
      <c r="V728" s="226"/>
      <c r="W728" s="226"/>
      <c r="X728" s="55"/>
      <c r="Y728" s="55"/>
      <c r="Z728" s="226"/>
      <c r="AA728" s="226"/>
      <c r="AB728" s="237"/>
      <c r="AC728" s="237"/>
      <c r="AD728" s="237"/>
      <c r="AE728" s="237"/>
      <c r="AF728" s="176"/>
      <c r="AG728" s="227"/>
      <c r="AH728" s="45"/>
      <c r="AI728" s="45"/>
      <c r="AJ728" s="51"/>
      <c r="AK728" s="14"/>
      <c r="AL728" s="14"/>
      <c r="AM728" s="14"/>
    </row>
    <row r="729" spans="1:39" ht="38.25" customHeight="1">
      <c r="A729" s="13"/>
      <c r="B729" s="13"/>
      <c r="C729" s="13"/>
      <c r="D729" s="147"/>
      <c r="E729" s="13"/>
      <c r="F729" s="38"/>
      <c r="G729" s="14"/>
      <c r="H729" s="14"/>
      <c r="I729" s="38"/>
      <c r="J729" s="13"/>
      <c r="K729" s="13"/>
      <c r="L729" s="49"/>
      <c r="M729" s="49"/>
      <c r="N729" s="39"/>
      <c r="O729" s="13"/>
      <c r="P729" s="529"/>
      <c r="Q729" s="226"/>
      <c r="R729" s="118"/>
      <c r="S729" s="118"/>
      <c r="T729" s="118"/>
      <c r="U729" s="226"/>
      <c r="V729" s="226"/>
      <c r="W729" s="226"/>
      <c r="X729" s="55"/>
      <c r="Y729" s="55"/>
      <c r="Z729" s="226"/>
      <c r="AA729" s="226"/>
      <c r="AB729" s="237"/>
      <c r="AC729" s="237"/>
      <c r="AD729" s="237"/>
      <c r="AE729" s="237"/>
      <c r="AF729" s="176"/>
      <c r="AG729" s="227"/>
      <c r="AH729" s="45"/>
      <c r="AI729" s="45"/>
      <c r="AJ729" s="51"/>
      <c r="AK729" s="14"/>
      <c r="AL729" s="14"/>
      <c r="AM729" s="14"/>
    </row>
    <row r="730" spans="1:39" ht="38.25" customHeight="1">
      <c r="A730" s="13"/>
      <c r="B730" s="13"/>
      <c r="C730" s="13"/>
      <c r="D730" s="147"/>
      <c r="E730" s="13"/>
      <c r="F730" s="38"/>
      <c r="G730" s="14"/>
      <c r="H730" s="14"/>
      <c r="I730" s="38"/>
      <c r="J730" s="13"/>
      <c r="K730" s="13"/>
      <c r="L730" s="49"/>
      <c r="M730" s="49"/>
      <c r="N730" s="39"/>
      <c r="O730" s="13"/>
      <c r="P730" s="529"/>
      <c r="Q730" s="226"/>
      <c r="R730" s="118"/>
      <c r="S730" s="118"/>
      <c r="T730" s="118"/>
      <c r="U730" s="226"/>
      <c r="V730" s="226"/>
      <c r="W730" s="226"/>
      <c r="X730" s="55"/>
      <c r="Y730" s="55"/>
      <c r="Z730" s="226"/>
      <c r="AA730" s="226"/>
      <c r="AB730" s="237"/>
      <c r="AC730" s="237"/>
      <c r="AD730" s="237"/>
      <c r="AE730" s="237"/>
      <c r="AF730" s="176"/>
      <c r="AG730" s="227"/>
      <c r="AH730" s="45"/>
      <c r="AI730" s="45"/>
      <c r="AJ730" s="51"/>
      <c r="AK730" s="14"/>
      <c r="AL730" s="14"/>
      <c r="AM730" s="14"/>
    </row>
    <row r="731" spans="1:39" ht="38.25" customHeight="1">
      <c r="A731" s="13"/>
      <c r="B731" s="13"/>
      <c r="C731" s="13"/>
      <c r="D731" s="147"/>
      <c r="E731" s="13"/>
      <c r="F731" s="38"/>
      <c r="G731" s="14"/>
      <c r="H731" s="14"/>
      <c r="I731" s="38"/>
      <c r="J731" s="13"/>
      <c r="K731" s="13"/>
      <c r="L731" s="49"/>
      <c r="M731" s="49"/>
      <c r="N731" s="39"/>
      <c r="O731" s="13"/>
      <c r="P731" s="529"/>
      <c r="Q731" s="226"/>
      <c r="R731" s="118"/>
      <c r="S731" s="118"/>
      <c r="T731" s="118"/>
      <c r="U731" s="226"/>
      <c r="V731" s="226"/>
      <c r="W731" s="226"/>
      <c r="X731" s="55"/>
      <c r="Y731" s="55"/>
      <c r="Z731" s="226"/>
      <c r="AA731" s="226"/>
      <c r="AB731" s="237"/>
      <c r="AC731" s="237"/>
      <c r="AD731" s="237"/>
      <c r="AE731" s="237"/>
      <c r="AF731" s="176"/>
      <c r="AG731" s="227"/>
      <c r="AH731" s="45"/>
      <c r="AI731" s="45"/>
      <c r="AJ731" s="51"/>
      <c r="AK731" s="14"/>
      <c r="AL731" s="14"/>
      <c r="AM731" s="14"/>
    </row>
    <row r="732" spans="1:39" ht="38.25" customHeight="1">
      <c r="A732" s="13"/>
      <c r="B732" s="13"/>
      <c r="C732" s="13"/>
      <c r="D732" s="147"/>
      <c r="E732" s="13"/>
      <c r="F732" s="38"/>
      <c r="G732" s="14"/>
      <c r="H732" s="14"/>
      <c r="I732" s="38"/>
      <c r="J732" s="13"/>
      <c r="K732" s="13"/>
      <c r="L732" s="49"/>
      <c r="M732" s="49"/>
      <c r="N732" s="39"/>
      <c r="O732" s="13"/>
      <c r="P732" s="529"/>
      <c r="Q732" s="226"/>
      <c r="R732" s="118"/>
      <c r="S732" s="118"/>
      <c r="T732" s="118"/>
      <c r="U732" s="226"/>
      <c r="V732" s="226"/>
      <c r="W732" s="226"/>
      <c r="X732" s="55"/>
      <c r="Y732" s="55"/>
      <c r="Z732" s="226"/>
      <c r="AA732" s="226"/>
      <c r="AB732" s="237"/>
      <c r="AC732" s="237"/>
      <c r="AD732" s="237"/>
      <c r="AE732" s="237"/>
      <c r="AF732" s="176"/>
      <c r="AG732" s="227"/>
      <c r="AH732" s="45"/>
      <c r="AI732" s="45"/>
      <c r="AJ732" s="51"/>
      <c r="AK732" s="14"/>
      <c r="AL732" s="14"/>
      <c r="AM732" s="14"/>
    </row>
    <row r="733" spans="1:39" ht="38.25" customHeight="1">
      <c r="A733" s="13"/>
      <c r="B733" s="13"/>
      <c r="C733" s="13"/>
      <c r="D733" s="147"/>
      <c r="E733" s="13"/>
      <c r="F733" s="38"/>
      <c r="G733" s="14"/>
      <c r="H733" s="14"/>
      <c r="I733" s="38"/>
      <c r="J733" s="13"/>
      <c r="K733" s="13"/>
      <c r="L733" s="49"/>
      <c r="M733" s="49"/>
      <c r="N733" s="39"/>
      <c r="O733" s="13"/>
      <c r="P733" s="529"/>
      <c r="Q733" s="226"/>
      <c r="R733" s="118"/>
      <c r="S733" s="118"/>
      <c r="T733" s="118"/>
      <c r="U733" s="226"/>
      <c r="V733" s="226"/>
      <c r="W733" s="226"/>
      <c r="X733" s="55"/>
      <c r="Y733" s="55"/>
      <c r="Z733" s="226"/>
      <c r="AA733" s="226"/>
      <c r="AB733" s="237"/>
      <c r="AC733" s="237"/>
      <c r="AD733" s="237"/>
      <c r="AE733" s="237"/>
      <c r="AF733" s="176"/>
      <c r="AG733" s="227"/>
      <c r="AH733" s="45"/>
      <c r="AI733" s="45"/>
      <c r="AJ733" s="51"/>
      <c r="AK733" s="14"/>
      <c r="AL733" s="14"/>
      <c r="AM733" s="14"/>
    </row>
    <row r="734" spans="1:39" ht="38.25" customHeight="1">
      <c r="A734" s="13"/>
      <c r="B734" s="13"/>
      <c r="C734" s="13"/>
      <c r="D734" s="147"/>
      <c r="E734" s="13"/>
      <c r="F734" s="38"/>
      <c r="G734" s="14"/>
      <c r="H734" s="14"/>
      <c r="I734" s="38"/>
      <c r="J734" s="13"/>
      <c r="K734" s="13"/>
      <c r="L734" s="49"/>
      <c r="M734" s="49"/>
      <c r="N734" s="39"/>
      <c r="O734" s="13"/>
      <c r="P734" s="529"/>
      <c r="Q734" s="226"/>
      <c r="R734" s="118"/>
      <c r="S734" s="118"/>
      <c r="T734" s="118"/>
      <c r="U734" s="226"/>
      <c r="V734" s="226"/>
      <c r="W734" s="226"/>
      <c r="X734" s="55"/>
      <c r="Y734" s="55"/>
      <c r="Z734" s="226"/>
      <c r="AA734" s="226"/>
      <c r="AB734" s="237"/>
      <c r="AC734" s="237"/>
      <c r="AD734" s="237"/>
      <c r="AE734" s="237"/>
      <c r="AF734" s="176"/>
      <c r="AG734" s="227"/>
      <c r="AH734" s="45"/>
      <c r="AI734" s="45"/>
      <c r="AJ734" s="51"/>
      <c r="AK734" s="14"/>
      <c r="AL734" s="14"/>
      <c r="AM734" s="14"/>
    </row>
    <row r="735" spans="1:39" ht="38.25" customHeight="1">
      <c r="A735" s="13"/>
      <c r="B735" s="13"/>
      <c r="C735" s="13"/>
      <c r="D735" s="147"/>
      <c r="E735" s="13"/>
      <c r="F735" s="38"/>
      <c r="G735" s="14"/>
      <c r="H735" s="14"/>
      <c r="I735" s="38"/>
      <c r="J735" s="13"/>
      <c r="K735" s="13"/>
      <c r="L735" s="49"/>
      <c r="M735" s="49"/>
      <c r="N735" s="39"/>
      <c r="O735" s="13"/>
      <c r="P735" s="529"/>
      <c r="Q735" s="226"/>
      <c r="R735" s="118"/>
      <c r="S735" s="118"/>
      <c r="T735" s="118"/>
      <c r="U735" s="226"/>
      <c r="V735" s="226"/>
      <c r="W735" s="226"/>
      <c r="X735" s="55"/>
      <c r="Y735" s="55"/>
      <c r="Z735" s="226"/>
      <c r="AA735" s="226"/>
      <c r="AB735" s="237"/>
      <c r="AC735" s="237"/>
      <c r="AD735" s="237"/>
      <c r="AE735" s="237"/>
      <c r="AF735" s="176"/>
      <c r="AG735" s="227"/>
      <c r="AH735" s="45"/>
      <c r="AI735" s="45"/>
      <c r="AJ735" s="51"/>
      <c r="AK735" s="14"/>
      <c r="AL735" s="14"/>
      <c r="AM735" s="14"/>
    </row>
    <row r="736" spans="1:39" ht="38.25" customHeight="1">
      <c r="A736" s="13"/>
      <c r="B736" s="13"/>
      <c r="C736" s="13"/>
      <c r="D736" s="147"/>
      <c r="E736" s="13"/>
      <c r="F736" s="38"/>
      <c r="G736" s="14"/>
      <c r="H736" s="14"/>
      <c r="I736" s="38"/>
      <c r="J736" s="13"/>
      <c r="K736" s="13"/>
      <c r="L736" s="49"/>
      <c r="M736" s="49"/>
      <c r="N736" s="39"/>
      <c r="O736" s="13"/>
      <c r="P736" s="529"/>
      <c r="Q736" s="226"/>
      <c r="R736" s="118"/>
      <c r="S736" s="118"/>
      <c r="T736" s="118"/>
      <c r="U736" s="226"/>
      <c r="V736" s="226"/>
      <c r="W736" s="226"/>
      <c r="X736" s="55"/>
      <c r="Y736" s="55"/>
      <c r="Z736" s="226"/>
      <c r="AA736" s="226"/>
      <c r="AB736" s="237"/>
      <c r="AC736" s="237"/>
      <c r="AD736" s="237"/>
      <c r="AE736" s="237"/>
      <c r="AF736" s="176"/>
      <c r="AG736" s="227"/>
      <c r="AH736" s="45"/>
      <c r="AI736" s="45"/>
      <c r="AJ736" s="51"/>
      <c r="AK736" s="14"/>
      <c r="AL736" s="14"/>
      <c r="AM736" s="14"/>
    </row>
    <row r="737" spans="1:39" ht="38.25" customHeight="1">
      <c r="A737" s="13"/>
      <c r="B737" s="13"/>
      <c r="C737" s="13"/>
      <c r="D737" s="147"/>
      <c r="E737" s="13"/>
      <c r="F737" s="38"/>
      <c r="G737" s="14"/>
      <c r="H737" s="14"/>
      <c r="I737" s="38"/>
      <c r="J737" s="13"/>
      <c r="K737" s="13"/>
      <c r="L737" s="49"/>
      <c r="M737" s="49"/>
      <c r="N737" s="39"/>
      <c r="O737" s="13"/>
      <c r="P737" s="529"/>
      <c r="Q737" s="226"/>
      <c r="R737" s="118"/>
      <c r="S737" s="118"/>
      <c r="T737" s="118"/>
      <c r="U737" s="226"/>
      <c r="V737" s="226"/>
      <c r="W737" s="226"/>
      <c r="X737" s="55"/>
      <c r="Y737" s="55"/>
      <c r="Z737" s="226"/>
      <c r="AA737" s="226"/>
      <c r="AB737" s="237"/>
      <c r="AC737" s="237"/>
      <c r="AD737" s="237"/>
      <c r="AE737" s="237"/>
      <c r="AF737" s="176"/>
      <c r="AG737" s="227"/>
      <c r="AH737" s="45"/>
      <c r="AI737" s="45"/>
      <c r="AJ737" s="51"/>
      <c r="AK737" s="14"/>
      <c r="AL737" s="14"/>
      <c r="AM737" s="14"/>
    </row>
    <row r="738" spans="1:39" ht="38.25" customHeight="1">
      <c r="A738" s="13"/>
      <c r="B738" s="13"/>
      <c r="C738" s="13"/>
      <c r="D738" s="147"/>
      <c r="E738" s="13"/>
      <c r="F738" s="38"/>
      <c r="G738" s="14"/>
      <c r="H738" s="14"/>
      <c r="I738" s="38"/>
      <c r="J738" s="13"/>
      <c r="K738" s="13"/>
      <c r="L738" s="49"/>
      <c r="M738" s="49"/>
      <c r="N738" s="39"/>
      <c r="O738" s="13"/>
      <c r="P738" s="529"/>
      <c r="Q738" s="226"/>
      <c r="R738" s="118"/>
      <c r="S738" s="118"/>
      <c r="T738" s="118"/>
      <c r="U738" s="226"/>
      <c r="V738" s="226"/>
      <c r="W738" s="226"/>
      <c r="X738" s="55"/>
      <c r="Y738" s="55"/>
      <c r="Z738" s="226"/>
      <c r="AA738" s="226"/>
      <c r="AB738" s="237"/>
      <c r="AC738" s="237"/>
      <c r="AD738" s="237"/>
      <c r="AE738" s="237"/>
      <c r="AF738" s="176"/>
      <c r="AG738" s="227"/>
      <c r="AH738" s="45"/>
      <c r="AI738" s="45"/>
      <c r="AJ738" s="51"/>
      <c r="AK738" s="14"/>
      <c r="AL738" s="14"/>
      <c r="AM738" s="14"/>
    </row>
    <row r="739" spans="1:39" ht="38.25" customHeight="1">
      <c r="A739" s="13"/>
      <c r="B739" s="13"/>
      <c r="C739" s="13"/>
      <c r="D739" s="147"/>
      <c r="E739" s="13"/>
      <c r="F739" s="38"/>
      <c r="G739" s="14"/>
      <c r="H739" s="14"/>
      <c r="I739" s="38"/>
      <c r="J739" s="13"/>
      <c r="K739" s="13"/>
      <c r="L739" s="49"/>
      <c r="M739" s="49"/>
      <c r="N739" s="39"/>
      <c r="O739" s="13"/>
      <c r="P739" s="529"/>
      <c r="Q739" s="226"/>
      <c r="R739" s="118"/>
      <c r="S739" s="118"/>
      <c r="T739" s="118"/>
      <c r="U739" s="226"/>
      <c r="V739" s="226"/>
      <c r="W739" s="226"/>
      <c r="X739" s="55"/>
      <c r="Y739" s="55"/>
      <c r="Z739" s="226"/>
      <c r="AA739" s="226"/>
      <c r="AB739" s="237"/>
      <c r="AC739" s="237"/>
      <c r="AD739" s="237"/>
      <c r="AE739" s="237"/>
      <c r="AF739" s="176"/>
      <c r="AG739" s="227"/>
      <c r="AH739" s="45"/>
      <c r="AI739" s="45"/>
      <c r="AJ739" s="51"/>
      <c r="AK739" s="14"/>
      <c r="AL739" s="14"/>
      <c r="AM739" s="14"/>
    </row>
    <row r="740" spans="1:39" ht="38.25" customHeight="1">
      <c r="A740" s="13"/>
      <c r="B740" s="13"/>
      <c r="C740" s="13"/>
      <c r="D740" s="147"/>
      <c r="E740" s="13"/>
      <c r="F740" s="38"/>
      <c r="G740" s="14"/>
      <c r="H740" s="14"/>
      <c r="I740" s="38"/>
      <c r="J740" s="13"/>
      <c r="K740" s="13"/>
      <c r="L740" s="49"/>
      <c r="M740" s="49"/>
      <c r="N740" s="39"/>
      <c r="O740" s="13"/>
      <c r="P740" s="529"/>
      <c r="Q740" s="226"/>
      <c r="R740" s="118"/>
      <c r="S740" s="118"/>
      <c r="T740" s="118"/>
      <c r="U740" s="226"/>
      <c r="V740" s="226"/>
      <c r="W740" s="226"/>
      <c r="X740" s="55"/>
      <c r="Y740" s="55"/>
      <c r="Z740" s="226"/>
      <c r="AA740" s="226"/>
      <c r="AB740" s="237"/>
      <c r="AC740" s="237"/>
      <c r="AD740" s="237"/>
      <c r="AE740" s="237"/>
      <c r="AF740" s="176"/>
      <c r="AG740" s="227"/>
      <c r="AH740" s="45"/>
      <c r="AI740" s="45"/>
      <c r="AJ740" s="51"/>
      <c r="AK740" s="14"/>
      <c r="AL740" s="14"/>
      <c r="AM740" s="14"/>
    </row>
    <row r="741" spans="1:39" ht="38.25" customHeight="1">
      <c r="A741" s="13"/>
      <c r="B741" s="13"/>
      <c r="C741" s="13"/>
      <c r="D741" s="147"/>
      <c r="E741" s="13"/>
      <c r="F741" s="38"/>
      <c r="G741" s="14"/>
      <c r="H741" s="14"/>
      <c r="I741" s="38"/>
      <c r="J741" s="13"/>
      <c r="K741" s="13"/>
      <c r="L741" s="49"/>
      <c r="M741" s="49"/>
      <c r="N741" s="39"/>
      <c r="O741" s="13"/>
      <c r="P741" s="529"/>
      <c r="Q741" s="226"/>
      <c r="R741" s="118"/>
      <c r="S741" s="118"/>
      <c r="T741" s="118"/>
      <c r="U741" s="226"/>
      <c r="V741" s="226"/>
      <c r="W741" s="226"/>
      <c r="X741" s="55"/>
      <c r="Y741" s="55"/>
      <c r="Z741" s="226"/>
      <c r="AA741" s="226"/>
      <c r="AB741" s="237"/>
      <c r="AC741" s="237"/>
      <c r="AD741" s="237"/>
      <c r="AE741" s="237"/>
      <c r="AF741" s="176"/>
      <c r="AG741" s="227"/>
      <c r="AH741" s="45"/>
      <c r="AI741" s="45"/>
      <c r="AJ741" s="51"/>
      <c r="AK741" s="14"/>
      <c r="AL741" s="14"/>
      <c r="AM741" s="14"/>
    </row>
    <row r="742" spans="1:39" ht="38.25" customHeight="1">
      <c r="A742" s="13"/>
      <c r="B742" s="13"/>
      <c r="C742" s="13"/>
      <c r="D742" s="147"/>
      <c r="E742" s="13"/>
      <c r="F742" s="38"/>
      <c r="G742" s="14"/>
      <c r="H742" s="14"/>
      <c r="I742" s="38"/>
      <c r="J742" s="13"/>
      <c r="K742" s="13"/>
      <c r="L742" s="49"/>
      <c r="M742" s="49"/>
      <c r="N742" s="39"/>
      <c r="O742" s="13"/>
      <c r="P742" s="529"/>
      <c r="Q742" s="226"/>
      <c r="R742" s="118"/>
      <c r="S742" s="118"/>
      <c r="T742" s="118"/>
      <c r="U742" s="226"/>
      <c r="V742" s="226"/>
      <c r="W742" s="226"/>
      <c r="X742" s="55"/>
      <c r="Y742" s="55"/>
      <c r="Z742" s="226"/>
      <c r="AA742" s="226"/>
      <c r="AB742" s="237"/>
      <c r="AC742" s="237"/>
      <c r="AD742" s="237"/>
      <c r="AE742" s="237"/>
      <c r="AF742" s="176"/>
      <c r="AG742" s="227"/>
      <c r="AH742" s="45"/>
      <c r="AI742" s="45"/>
      <c r="AJ742" s="51"/>
      <c r="AK742" s="14"/>
      <c r="AL742" s="14"/>
      <c r="AM742" s="14"/>
    </row>
    <row r="743" spans="1:39" ht="38.25" customHeight="1">
      <c r="A743" s="13"/>
      <c r="B743" s="13"/>
      <c r="C743" s="13"/>
      <c r="D743" s="147"/>
      <c r="E743" s="13"/>
      <c r="F743" s="38"/>
      <c r="G743" s="14"/>
      <c r="H743" s="14"/>
      <c r="I743" s="38"/>
      <c r="J743" s="13"/>
      <c r="K743" s="13"/>
      <c r="L743" s="49"/>
      <c r="M743" s="49"/>
      <c r="N743" s="39"/>
      <c r="O743" s="13"/>
      <c r="P743" s="529"/>
      <c r="Q743" s="226"/>
      <c r="R743" s="118"/>
      <c r="S743" s="118"/>
      <c r="T743" s="118"/>
      <c r="U743" s="226"/>
      <c r="V743" s="226"/>
      <c r="W743" s="226"/>
      <c r="X743" s="55"/>
      <c r="Y743" s="55"/>
      <c r="Z743" s="226"/>
      <c r="AA743" s="226"/>
      <c r="AB743" s="237"/>
      <c r="AC743" s="237"/>
      <c r="AD743" s="237"/>
      <c r="AE743" s="237"/>
      <c r="AF743" s="176"/>
      <c r="AG743" s="227"/>
      <c r="AH743" s="45"/>
      <c r="AI743" s="45"/>
      <c r="AJ743" s="51"/>
      <c r="AK743" s="14"/>
      <c r="AL743" s="14"/>
      <c r="AM743" s="14"/>
    </row>
    <row r="744" spans="1:39" ht="38.25" customHeight="1">
      <c r="A744" s="13"/>
      <c r="B744" s="13"/>
      <c r="C744" s="13"/>
      <c r="D744" s="147"/>
      <c r="E744" s="13"/>
      <c r="F744" s="38"/>
      <c r="G744" s="14"/>
      <c r="H744" s="14"/>
      <c r="I744" s="38"/>
      <c r="J744" s="13"/>
      <c r="K744" s="13"/>
      <c r="L744" s="49"/>
      <c r="M744" s="49"/>
      <c r="N744" s="39"/>
      <c r="O744" s="13"/>
      <c r="P744" s="529"/>
      <c r="Q744" s="226"/>
      <c r="R744" s="118"/>
      <c r="S744" s="118"/>
      <c r="T744" s="118"/>
      <c r="U744" s="226"/>
      <c r="V744" s="226"/>
      <c r="W744" s="226"/>
      <c r="X744" s="55"/>
      <c r="Y744" s="55"/>
      <c r="Z744" s="226"/>
      <c r="AA744" s="226"/>
      <c r="AB744" s="237"/>
      <c r="AC744" s="237"/>
      <c r="AD744" s="237"/>
      <c r="AE744" s="237"/>
      <c r="AF744" s="176"/>
      <c r="AG744" s="227"/>
      <c r="AH744" s="45"/>
      <c r="AI744" s="45"/>
      <c r="AJ744" s="51"/>
      <c r="AK744" s="14"/>
      <c r="AL744" s="14"/>
      <c r="AM744" s="14"/>
    </row>
    <row r="745" spans="1:39" ht="38.25" customHeight="1">
      <c r="A745" s="13"/>
      <c r="B745" s="13"/>
      <c r="C745" s="13"/>
      <c r="D745" s="147"/>
      <c r="E745" s="13"/>
      <c r="F745" s="38"/>
      <c r="G745" s="14"/>
      <c r="H745" s="14"/>
      <c r="I745" s="38"/>
      <c r="J745" s="13"/>
      <c r="K745" s="13"/>
      <c r="L745" s="49"/>
      <c r="M745" s="49"/>
      <c r="N745" s="39"/>
      <c r="O745" s="13"/>
      <c r="P745" s="529"/>
      <c r="Q745" s="226"/>
      <c r="R745" s="118"/>
      <c r="S745" s="118"/>
      <c r="T745" s="118"/>
      <c r="U745" s="226"/>
      <c r="V745" s="226"/>
      <c r="W745" s="226"/>
      <c r="X745" s="55"/>
      <c r="Y745" s="55"/>
      <c r="Z745" s="226"/>
      <c r="AA745" s="226"/>
      <c r="AB745" s="237"/>
      <c r="AC745" s="237"/>
      <c r="AD745" s="237"/>
      <c r="AE745" s="237"/>
      <c r="AF745" s="176"/>
      <c r="AG745" s="227"/>
      <c r="AH745" s="45"/>
      <c r="AI745" s="45"/>
      <c r="AJ745" s="51"/>
      <c r="AK745" s="14"/>
      <c r="AL745" s="14"/>
      <c r="AM745" s="14"/>
    </row>
    <row r="746" spans="1:39" ht="38.25" customHeight="1">
      <c r="A746" s="13"/>
      <c r="B746" s="13"/>
      <c r="C746" s="13"/>
      <c r="D746" s="147"/>
      <c r="E746" s="13"/>
      <c r="F746" s="38"/>
      <c r="G746" s="14"/>
      <c r="H746" s="14"/>
      <c r="I746" s="38"/>
      <c r="J746" s="13"/>
      <c r="K746" s="13"/>
      <c r="L746" s="49"/>
      <c r="M746" s="49"/>
      <c r="N746" s="39"/>
      <c r="O746" s="13"/>
      <c r="P746" s="529"/>
      <c r="Q746" s="226"/>
      <c r="R746" s="118"/>
      <c r="S746" s="118"/>
      <c r="T746" s="118"/>
      <c r="U746" s="226"/>
      <c r="V746" s="226"/>
      <c r="W746" s="226"/>
      <c r="X746" s="55"/>
      <c r="Y746" s="55"/>
      <c r="Z746" s="226"/>
      <c r="AA746" s="226"/>
      <c r="AB746" s="237"/>
      <c r="AC746" s="237"/>
      <c r="AD746" s="237"/>
      <c r="AE746" s="237"/>
      <c r="AF746" s="176"/>
      <c r="AG746" s="227"/>
      <c r="AH746" s="45"/>
      <c r="AI746" s="45"/>
      <c r="AJ746" s="51"/>
      <c r="AK746" s="14"/>
      <c r="AL746" s="14"/>
      <c r="AM746" s="14"/>
    </row>
    <row r="747" spans="1:39" ht="38.25" customHeight="1">
      <c r="A747" s="13"/>
      <c r="B747" s="13"/>
      <c r="C747" s="13"/>
      <c r="D747" s="147"/>
      <c r="E747" s="13"/>
      <c r="F747" s="38"/>
      <c r="G747" s="14"/>
      <c r="H747" s="14"/>
      <c r="I747" s="38"/>
      <c r="J747" s="13"/>
      <c r="K747" s="13"/>
      <c r="L747" s="49"/>
      <c r="M747" s="49"/>
      <c r="N747" s="39"/>
      <c r="O747" s="13"/>
      <c r="P747" s="529"/>
      <c r="Q747" s="226"/>
      <c r="R747" s="118"/>
      <c r="S747" s="118"/>
      <c r="T747" s="118"/>
      <c r="U747" s="226"/>
      <c r="V747" s="226"/>
      <c r="W747" s="226"/>
      <c r="X747" s="55"/>
      <c r="Y747" s="55"/>
      <c r="Z747" s="226"/>
      <c r="AA747" s="226"/>
      <c r="AB747" s="237"/>
      <c r="AC747" s="237"/>
      <c r="AD747" s="237"/>
      <c r="AE747" s="237"/>
      <c r="AF747" s="176"/>
      <c r="AG747" s="227"/>
      <c r="AH747" s="45"/>
      <c r="AI747" s="45"/>
      <c r="AJ747" s="51"/>
      <c r="AK747" s="14"/>
      <c r="AL747" s="14"/>
      <c r="AM747" s="14"/>
    </row>
    <row r="748" spans="1:39" ht="38.25" customHeight="1">
      <c r="A748" s="13"/>
      <c r="B748" s="13"/>
      <c r="C748" s="13"/>
      <c r="D748" s="147"/>
      <c r="E748" s="13"/>
      <c r="F748" s="38"/>
      <c r="G748" s="14"/>
      <c r="H748" s="14"/>
      <c r="I748" s="38"/>
      <c r="J748" s="13"/>
      <c r="K748" s="13"/>
      <c r="L748" s="49"/>
      <c r="M748" s="49"/>
      <c r="N748" s="39"/>
      <c r="O748" s="13"/>
      <c r="P748" s="529"/>
      <c r="Q748" s="226"/>
      <c r="R748" s="118"/>
      <c r="S748" s="118"/>
      <c r="T748" s="118"/>
      <c r="U748" s="226"/>
      <c r="V748" s="226"/>
      <c r="W748" s="226"/>
      <c r="X748" s="55"/>
      <c r="Y748" s="55"/>
      <c r="Z748" s="226"/>
      <c r="AA748" s="226"/>
      <c r="AB748" s="237"/>
      <c r="AC748" s="237"/>
      <c r="AD748" s="237"/>
      <c r="AE748" s="237"/>
      <c r="AF748" s="176"/>
      <c r="AG748" s="227"/>
      <c r="AH748" s="45"/>
      <c r="AI748" s="45"/>
      <c r="AJ748" s="51"/>
      <c r="AK748" s="14"/>
      <c r="AL748" s="14"/>
      <c r="AM748" s="14"/>
    </row>
    <row r="749" spans="1:39" ht="38.25" customHeight="1">
      <c r="A749" s="13"/>
      <c r="B749" s="13"/>
      <c r="C749" s="13"/>
      <c r="D749" s="147"/>
      <c r="E749" s="13"/>
      <c r="F749" s="38"/>
      <c r="G749" s="14"/>
      <c r="H749" s="14"/>
      <c r="I749" s="38"/>
      <c r="J749" s="13"/>
      <c r="K749" s="13"/>
      <c r="L749" s="49"/>
      <c r="M749" s="49"/>
      <c r="N749" s="39"/>
      <c r="O749" s="13"/>
      <c r="P749" s="529"/>
      <c r="Q749" s="226"/>
      <c r="R749" s="118"/>
      <c r="S749" s="118"/>
      <c r="T749" s="118"/>
      <c r="U749" s="226"/>
      <c r="V749" s="226"/>
      <c r="W749" s="226"/>
      <c r="X749" s="55"/>
      <c r="Y749" s="55"/>
      <c r="Z749" s="226"/>
      <c r="AA749" s="226"/>
      <c r="AB749" s="237"/>
      <c r="AC749" s="237"/>
      <c r="AD749" s="237"/>
      <c r="AE749" s="237"/>
      <c r="AF749" s="176"/>
      <c r="AG749" s="227"/>
      <c r="AH749" s="45"/>
      <c r="AI749" s="45"/>
      <c r="AJ749" s="51"/>
      <c r="AK749" s="14"/>
      <c r="AL749" s="14"/>
      <c r="AM749" s="14"/>
    </row>
    <row r="750" spans="1:39" ht="38.25" customHeight="1">
      <c r="A750" s="13"/>
      <c r="B750" s="13"/>
      <c r="C750" s="13"/>
      <c r="D750" s="147"/>
      <c r="E750" s="13"/>
      <c r="F750" s="38"/>
      <c r="G750" s="14"/>
      <c r="H750" s="14"/>
      <c r="I750" s="38"/>
      <c r="J750" s="13"/>
      <c r="K750" s="13"/>
      <c r="L750" s="49"/>
      <c r="M750" s="49"/>
      <c r="N750" s="39"/>
      <c r="O750" s="13"/>
      <c r="P750" s="529"/>
      <c r="Q750" s="226"/>
      <c r="R750" s="118"/>
      <c r="S750" s="118"/>
      <c r="T750" s="118"/>
      <c r="U750" s="226"/>
      <c r="V750" s="226"/>
      <c r="W750" s="226"/>
      <c r="X750" s="55"/>
      <c r="Y750" s="55"/>
      <c r="Z750" s="226"/>
      <c r="AA750" s="226"/>
      <c r="AB750" s="237"/>
      <c r="AC750" s="237"/>
      <c r="AD750" s="237"/>
      <c r="AE750" s="237"/>
      <c r="AF750" s="176"/>
      <c r="AG750" s="227"/>
      <c r="AH750" s="45"/>
      <c r="AI750" s="45"/>
      <c r="AJ750" s="51"/>
      <c r="AK750" s="14"/>
      <c r="AL750" s="14"/>
      <c r="AM750" s="14"/>
    </row>
    <row r="751" spans="1:39" ht="38.25" customHeight="1">
      <c r="A751" s="13"/>
      <c r="B751" s="13"/>
      <c r="C751" s="13"/>
      <c r="D751" s="147"/>
      <c r="E751" s="13"/>
      <c r="F751" s="38"/>
      <c r="G751" s="14"/>
      <c r="H751" s="14"/>
      <c r="I751" s="38"/>
      <c r="J751" s="13"/>
      <c r="K751" s="13"/>
      <c r="L751" s="49"/>
      <c r="M751" s="49"/>
      <c r="N751" s="39"/>
      <c r="O751" s="13"/>
      <c r="P751" s="529"/>
      <c r="Q751" s="226"/>
      <c r="R751" s="118"/>
      <c r="S751" s="118"/>
      <c r="T751" s="118"/>
      <c r="U751" s="226"/>
      <c r="V751" s="226"/>
      <c r="W751" s="226"/>
      <c r="X751" s="55"/>
      <c r="Y751" s="55"/>
      <c r="Z751" s="226"/>
      <c r="AA751" s="226"/>
      <c r="AB751" s="237"/>
      <c r="AC751" s="237"/>
      <c r="AD751" s="237"/>
      <c r="AE751" s="237"/>
      <c r="AF751" s="176"/>
      <c r="AG751" s="227"/>
      <c r="AH751" s="45"/>
      <c r="AI751" s="45"/>
      <c r="AJ751" s="51"/>
      <c r="AK751" s="14"/>
      <c r="AL751" s="14"/>
      <c r="AM751" s="14"/>
    </row>
    <row r="752" spans="1:39" ht="38.25" customHeight="1">
      <c r="A752" s="13"/>
      <c r="B752" s="13"/>
      <c r="C752" s="13"/>
      <c r="D752" s="147"/>
      <c r="E752" s="13"/>
      <c r="F752" s="38"/>
      <c r="G752" s="14"/>
      <c r="H752" s="14"/>
      <c r="I752" s="38"/>
      <c r="J752" s="13"/>
      <c r="K752" s="13"/>
      <c r="L752" s="49"/>
      <c r="M752" s="49"/>
      <c r="N752" s="39"/>
      <c r="O752" s="13"/>
      <c r="P752" s="529"/>
      <c r="Q752" s="226"/>
      <c r="R752" s="118"/>
      <c r="S752" s="118"/>
      <c r="T752" s="118"/>
      <c r="U752" s="226"/>
      <c r="V752" s="226"/>
      <c r="W752" s="226"/>
      <c r="X752" s="55"/>
      <c r="Y752" s="55"/>
      <c r="Z752" s="226"/>
      <c r="AA752" s="226"/>
      <c r="AB752" s="237"/>
      <c r="AC752" s="237"/>
      <c r="AD752" s="237"/>
      <c r="AE752" s="237"/>
      <c r="AF752" s="176"/>
      <c r="AG752" s="227"/>
      <c r="AH752" s="45"/>
      <c r="AI752" s="45"/>
      <c r="AJ752" s="51"/>
      <c r="AK752" s="14"/>
      <c r="AL752" s="14"/>
      <c r="AM752" s="14"/>
    </row>
    <row r="753" spans="1:39" ht="38.25" customHeight="1">
      <c r="A753" s="13"/>
      <c r="B753" s="13"/>
      <c r="C753" s="13"/>
      <c r="D753" s="147"/>
      <c r="E753" s="13"/>
      <c r="F753" s="38"/>
      <c r="G753" s="14"/>
      <c r="H753" s="14"/>
      <c r="I753" s="38"/>
      <c r="J753" s="13"/>
      <c r="K753" s="13"/>
      <c r="L753" s="49"/>
      <c r="M753" s="49"/>
      <c r="N753" s="39"/>
      <c r="O753" s="13"/>
      <c r="P753" s="529"/>
      <c r="Q753" s="226"/>
      <c r="R753" s="118"/>
      <c r="S753" s="118"/>
      <c r="T753" s="118"/>
      <c r="U753" s="226"/>
      <c r="V753" s="226"/>
      <c r="W753" s="226"/>
      <c r="X753" s="55"/>
      <c r="Y753" s="55"/>
      <c r="Z753" s="226"/>
      <c r="AA753" s="226"/>
      <c r="AB753" s="237"/>
      <c r="AC753" s="237"/>
      <c r="AD753" s="237"/>
      <c r="AE753" s="237"/>
      <c r="AF753" s="176"/>
      <c r="AG753" s="227"/>
      <c r="AH753" s="45"/>
      <c r="AI753" s="45"/>
      <c r="AJ753" s="51"/>
      <c r="AK753" s="14"/>
      <c r="AL753" s="14"/>
      <c r="AM753" s="14"/>
    </row>
    <row r="754" spans="1:39" ht="38.25" customHeight="1">
      <c r="A754" s="13"/>
      <c r="B754" s="13"/>
      <c r="C754" s="13"/>
      <c r="D754" s="147"/>
      <c r="E754" s="13"/>
      <c r="F754" s="38"/>
      <c r="G754" s="14"/>
      <c r="H754" s="14"/>
      <c r="I754" s="38"/>
      <c r="J754" s="13"/>
      <c r="K754" s="13"/>
      <c r="L754" s="49"/>
      <c r="M754" s="49"/>
      <c r="N754" s="39"/>
      <c r="O754" s="13"/>
      <c r="P754" s="529"/>
      <c r="Q754" s="226"/>
      <c r="R754" s="118"/>
      <c r="S754" s="118"/>
      <c r="T754" s="118"/>
      <c r="U754" s="226"/>
      <c r="V754" s="226"/>
      <c r="W754" s="226"/>
      <c r="X754" s="55"/>
      <c r="Y754" s="55"/>
      <c r="Z754" s="226"/>
      <c r="AA754" s="226"/>
      <c r="AB754" s="237"/>
      <c r="AC754" s="237"/>
      <c r="AD754" s="237"/>
      <c r="AE754" s="237"/>
      <c r="AF754" s="176"/>
      <c r="AG754" s="227"/>
      <c r="AH754" s="45"/>
      <c r="AI754" s="45"/>
      <c r="AJ754" s="51"/>
      <c r="AK754" s="14"/>
      <c r="AL754" s="14"/>
      <c r="AM754" s="14"/>
    </row>
    <row r="755" spans="1:39" ht="38.25" customHeight="1">
      <c r="A755" s="13"/>
      <c r="B755" s="13"/>
      <c r="C755" s="13"/>
      <c r="D755" s="147"/>
      <c r="E755" s="13"/>
      <c r="F755" s="38"/>
      <c r="G755" s="14"/>
      <c r="H755" s="14"/>
      <c r="I755" s="38"/>
      <c r="J755" s="13"/>
      <c r="K755" s="13"/>
      <c r="L755" s="49"/>
      <c r="M755" s="49"/>
      <c r="N755" s="39"/>
      <c r="O755" s="13"/>
      <c r="P755" s="529"/>
      <c r="Q755" s="226"/>
      <c r="R755" s="118"/>
      <c r="S755" s="118"/>
      <c r="T755" s="118"/>
      <c r="U755" s="226"/>
      <c r="V755" s="226"/>
      <c r="W755" s="226"/>
      <c r="X755" s="55"/>
      <c r="Y755" s="55"/>
      <c r="Z755" s="226"/>
      <c r="AA755" s="226"/>
      <c r="AB755" s="237"/>
      <c r="AC755" s="237"/>
      <c r="AD755" s="237"/>
      <c r="AE755" s="237"/>
      <c r="AF755" s="176"/>
      <c r="AG755" s="227"/>
      <c r="AH755" s="45"/>
      <c r="AI755" s="45"/>
      <c r="AJ755" s="51"/>
      <c r="AK755" s="14"/>
      <c r="AL755" s="14"/>
      <c r="AM755" s="14"/>
    </row>
    <row r="756" spans="1:39" ht="38.25" customHeight="1">
      <c r="A756" s="13"/>
      <c r="B756" s="13"/>
      <c r="C756" s="13"/>
      <c r="D756" s="147"/>
      <c r="E756" s="13"/>
      <c r="F756" s="38"/>
      <c r="G756" s="14"/>
      <c r="H756" s="14"/>
      <c r="I756" s="38"/>
      <c r="J756" s="13"/>
      <c r="K756" s="13"/>
      <c r="L756" s="49"/>
      <c r="M756" s="49"/>
      <c r="N756" s="39"/>
      <c r="O756" s="13"/>
      <c r="P756" s="529"/>
      <c r="Q756" s="226"/>
      <c r="R756" s="118"/>
      <c r="S756" s="118"/>
      <c r="T756" s="118"/>
      <c r="U756" s="226"/>
      <c r="V756" s="226"/>
      <c r="W756" s="226"/>
      <c r="X756" s="55"/>
      <c r="Y756" s="55"/>
      <c r="Z756" s="226"/>
      <c r="AA756" s="226"/>
      <c r="AB756" s="237"/>
      <c r="AC756" s="237"/>
      <c r="AD756" s="237"/>
      <c r="AE756" s="237"/>
      <c r="AF756" s="176"/>
      <c r="AG756" s="227"/>
      <c r="AH756" s="45"/>
      <c r="AI756" s="45"/>
      <c r="AJ756" s="51"/>
      <c r="AK756" s="14"/>
      <c r="AL756" s="14"/>
      <c r="AM756" s="14"/>
    </row>
    <row r="757" spans="1:39" ht="38.25" customHeight="1">
      <c r="A757" s="13"/>
      <c r="B757" s="13"/>
      <c r="C757" s="13"/>
      <c r="D757" s="147"/>
      <c r="E757" s="13"/>
      <c r="F757" s="38"/>
      <c r="G757" s="14"/>
      <c r="H757" s="14"/>
      <c r="I757" s="38"/>
      <c r="J757" s="13"/>
      <c r="K757" s="13"/>
      <c r="L757" s="49"/>
      <c r="M757" s="49"/>
      <c r="N757" s="39"/>
      <c r="O757" s="13"/>
      <c r="P757" s="529"/>
      <c r="Q757" s="226"/>
      <c r="R757" s="118"/>
      <c r="S757" s="118"/>
      <c r="T757" s="118"/>
      <c r="U757" s="226"/>
      <c r="V757" s="226"/>
      <c r="W757" s="226"/>
      <c r="X757" s="55"/>
      <c r="Y757" s="55"/>
      <c r="Z757" s="226"/>
      <c r="AA757" s="226"/>
      <c r="AB757" s="237"/>
      <c r="AC757" s="237"/>
      <c r="AD757" s="237"/>
      <c r="AE757" s="237"/>
      <c r="AF757" s="176"/>
      <c r="AG757" s="227"/>
      <c r="AH757" s="45"/>
      <c r="AI757" s="45"/>
      <c r="AJ757" s="51"/>
      <c r="AK757" s="14"/>
      <c r="AL757" s="14"/>
      <c r="AM757" s="14"/>
    </row>
    <row r="758" spans="1:39" ht="38.25" customHeight="1">
      <c r="A758" s="13"/>
      <c r="B758" s="13"/>
      <c r="C758" s="13"/>
      <c r="D758" s="147"/>
      <c r="E758" s="13"/>
      <c r="F758" s="38"/>
      <c r="G758" s="14"/>
      <c r="H758" s="14"/>
      <c r="I758" s="38"/>
      <c r="J758" s="13"/>
      <c r="K758" s="13"/>
      <c r="L758" s="49"/>
      <c r="M758" s="49"/>
      <c r="N758" s="39"/>
      <c r="O758" s="13"/>
      <c r="P758" s="529"/>
      <c r="Q758" s="226"/>
      <c r="R758" s="118"/>
      <c r="S758" s="118"/>
      <c r="T758" s="118"/>
      <c r="U758" s="226"/>
      <c r="V758" s="226"/>
      <c r="W758" s="226"/>
      <c r="X758" s="55"/>
      <c r="Y758" s="55"/>
      <c r="Z758" s="226"/>
      <c r="AA758" s="226"/>
      <c r="AB758" s="237"/>
      <c r="AC758" s="237"/>
      <c r="AD758" s="237"/>
      <c r="AE758" s="237"/>
      <c r="AF758" s="176"/>
      <c r="AG758" s="227"/>
      <c r="AH758" s="45"/>
      <c r="AI758" s="45"/>
      <c r="AJ758" s="51"/>
      <c r="AK758" s="14"/>
      <c r="AL758" s="14"/>
      <c r="AM758" s="14"/>
    </row>
    <row r="759" spans="1:39" ht="38.25" customHeight="1">
      <c r="A759" s="13"/>
      <c r="B759" s="13"/>
      <c r="C759" s="13"/>
      <c r="D759" s="147"/>
      <c r="E759" s="13"/>
      <c r="F759" s="38"/>
      <c r="G759" s="14"/>
      <c r="H759" s="14"/>
      <c r="I759" s="38"/>
      <c r="J759" s="13"/>
      <c r="K759" s="13"/>
      <c r="L759" s="49"/>
      <c r="M759" s="49"/>
      <c r="N759" s="39"/>
      <c r="O759" s="13"/>
      <c r="P759" s="529"/>
      <c r="Q759" s="226"/>
      <c r="R759" s="118"/>
      <c r="S759" s="118"/>
      <c r="T759" s="118"/>
      <c r="U759" s="226"/>
      <c r="V759" s="226"/>
      <c r="W759" s="226"/>
      <c r="X759" s="55"/>
      <c r="Y759" s="55"/>
      <c r="Z759" s="226"/>
      <c r="AA759" s="226"/>
      <c r="AB759" s="237"/>
      <c r="AC759" s="237"/>
      <c r="AD759" s="237"/>
      <c r="AE759" s="237"/>
      <c r="AF759" s="176"/>
      <c r="AG759" s="227"/>
      <c r="AH759" s="45"/>
      <c r="AI759" s="45"/>
      <c r="AJ759" s="51"/>
      <c r="AK759" s="14"/>
      <c r="AL759" s="14"/>
      <c r="AM759" s="14"/>
    </row>
    <row r="760" spans="1:39" ht="38.25" customHeight="1">
      <c r="A760" s="13"/>
      <c r="B760" s="13"/>
      <c r="C760" s="13"/>
      <c r="D760" s="147"/>
      <c r="E760" s="13"/>
      <c r="F760" s="38"/>
      <c r="G760" s="14"/>
      <c r="H760" s="14"/>
      <c r="I760" s="38"/>
      <c r="J760" s="13"/>
      <c r="K760" s="13"/>
      <c r="L760" s="49"/>
      <c r="M760" s="49"/>
      <c r="N760" s="39"/>
      <c r="O760" s="13"/>
      <c r="P760" s="529"/>
      <c r="Q760" s="226"/>
      <c r="R760" s="118"/>
      <c r="S760" s="118"/>
      <c r="T760" s="118"/>
      <c r="U760" s="226"/>
      <c r="V760" s="226"/>
      <c r="W760" s="226"/>
      <c r="X760" s="55"/>
      <c r="Y760" s="55"/>
      <c r="Z760" s="226"/>
      <c r="AA760" s="226"/>
      <c r="AB760" s="237"/>
      <c r="AC760" s="237"/>
      <c r="AD760" s="237"/>
      <c r="AE760" s="237"/>
      <c r="AF760" s="176"/>
      <c r="AG760" s="227"/>
      <c r="AH760" s="45"/>
      <c r="AI760" s="45"/>
      <c r="AJ760" s="51"/>
      <c r="AK760" s="14"/>
      <c r="AL760" s="14"/>
      <c r="AM760" s="14"/>
    </row>
    <row r="761" spans="1:39" ht="38.25" customHeight="1">
      <c r="A761" s="13"/>
      <c r="B761" s="13"/>
      <c r="C761" s="13"/>
      <c r="D761" s="147"/>
      <c r="E761" s="13"/>
      <c r="F761" s="38"/>
      <c r="G761" s="14"/>
      <c r="H761" s="14"/>
      <c r="I761" s="38"/>
      <c r="J761" s="13"/>
      <c r="K761" s="13"/>
      <c r="L761" s="49"/>
      <c r="M761" s="49"/>
      <c r="N761" s="39"/>
      <c r="O761" s="13"/>
      <c r="P761" s="529"/>
      <c r="Q761" s="226"/>
      <c r="R761" s="118"/>
      <c r="S761" s="118"/>
      <c r="T761" s="118"/>
      <c r="U761" s="226"/>
      <c r="V761" s="226"/>
      <c r="W761" s="226"/>
      <c r="X761" s="55"/>
      <c r="Y761" s="55"/>
      <c r="Z761" s="226"/>
      <c r="AA761" s="226"/>
      <c r="AB761" s="237"/>
      <c r="AC761" s="237"/>
      <c r="AD761" s="237"/>
      <c r="AE761" s="237"/>
      <c r="AF761" s="176"/>
      <c r="AG761" s="227"/>
      <c r="AH761" s="45"/>
      <c r="AI761" s="45"/>
      <c r="AJ761" s="51"/>
      <c r="AK761" s="14"/>
      <c r="AL761" s="14"/>
      <c r="AM761" s="14"/>
    </row>
    <row r="762" spans="1:39" ht="38.25" customHeight="1">
      <c r="A762" s="13"/>
      <c r="B762" s="13"/>
      <c r="C762" s="13"/>
      <c r="D762" s="147"/>
      <c r="E762" s="13"/>
      <c r="F762" s="38"/>
      <c r="G762" s="14"/>
      <c r="H762" s="14"/>
      <c r="I762" s="38"/>
      <c r="J762" s="13"/>
      <c r="K762" s="13"/>
      <c r="L762" s="49"/>
      <c r="M762" s="49"/>
      <c r="N762" s="39"/>
      <c r="O762" s="13"/>
      <c r="P762" s="529"/>
      <c r="Q762" s="226"/>
      <c r="R762" s="118"/>
      <c r="S762" s="118"/>
      <c r="T762" s="118"/>
      <c r="U762" s="226"/>
      <c r="V762" s="226"/>
      <c r="W762" s="226"/>
      <c r="X762" s="55"/>
      <c r="Y762" s="55"/>
      <c r="Z762" s="226"/>
      <c r="AA762" s="226"/>
      <c r="AB762" s="237"/>
      <c r="AC762" s="237"/>
      <c r="AD762" s="237"/>
      <c r="AE762" s="237"/>
      <c r="AF762" s="176"/>
      <c r="AG762" s="227"/>
      <c r="AH762" s="45"/>
      <c r="AI762" s="45"/>
      <c r="AJ762" s="51"/>
      <c r="AK762" s="14"/>
      <c r="AL762" s="14"/>
      <c r="AM762" s="14"/>
    </row>
    <row r="763" spans="1:39" ht="38.25" customHeight="1">
      <c r="A763" s="13"/>
      <c r="B763" s="13"/>
      <c r="C763" s="13"/>
      <c r="D763" s="147"/>
      <c r="E763" s="13"/>
      <c r="F763" s="38"/>
      <c r="G763" s="14"/>
      <c r="H763" s="14"/>
      <c r="I763" s="38"/>
      <c r="J763" s="13"/>
      <c r="K763" s="13"/>
      <c r="L763" s="49"/>
      <c r="M763" s="49"/>
      <c r="N763" s="39"/>
      <c r="O763" s="13"/>
      <c r="P763" s="529"/>
      <c r="Q763" s="226"/>
      <c r="R763" s="118"/>
      <c r="S763" s="118"/>
      <c r="T763" s="118"/>
      <c r="U763" s="226"/>
      <c r="V763" s="226"/>
      <c r="W763" s="226"/>
      <c r="X763" s="55"/>
      <c r="Y763" s="55"/>
      <c r="Z763" s="226"/>
      <c r="AA763" s="226"/>
      <c r="AB763" s="237"/>
      <c r="AC763" s="237"/>
      <c r="AD763" s="237"/>
      <c r="AE763" s="237"/>
      <c r="AF763" s="176"/>
      <c r="AG763" s="227"/>
      <c r="AH763" s="45"/>
      <c r="AI763" s="45"/>
      <c r="AJ763" s="51"/>
      <c r="AK763" s="14"/>
      <c r="AL763" s="14"/>
      <c r="AM763" s="14"/>
    </row>
    <row r="764" spans="1:39" ht="38.25" customHeight="1">
      <c r="A764" s="13"/>
      <c r="B764" s="13"/>
      <c r="C764" s="13"/>
      <c r="D764" s="147"/>
      <c r="E764" s="13"/>
      <c r="F764" s="38"/>
      <c r="G764" s="14"/>
      <c r="H764" s="14"/>
      <c r="I764" s="38"/>
      <c r="J764" s="13"/>
      <c r="K764" s="13"/>
      <c r="L764" s="49"/>
      <c r="M764" s="49"/>
      <c r="N764" s="39"/>
      <c r="O764" s="13"/>
      <c r="P764" s="529"/>
      <c r="Q764" s="226"/>
      <c r="R764" s="118"/>
      <c r="S764" s="118"/>
      <c r="T764" s="118"/>
      <c r="U764" s="226"/>
      <c r="V764" s="226"/>
      <c r="W764" s="226"/>
      <c r="X764" s="55"/>
      <c r="Y764" s="55"/>
      <c r="Z764" s="226"/>
      <c r="AA764" s="226"/>
      <c r="AB764" s="237"/>
      <c r="AC764" s="237"/>
      <c r="AD764" s="237"/>
      <c r="AE764" s="237"/>
      <c r="AF764" s="176"/>
      <c r="AG764" s="227"/>
      <c r="AH764" s="45"/>
      <c r="AI764" s="45"/>
      <c r="AJ764" s="51"/>
      <c r="AK764" s="14"/>
      <c r="AL764" s="14"/>
      <c r="AM764" s="14"/>
    </row>
    <row r="765" spans="1:39" ht="38.25" customHeight="1">
      <c r="A765" s="13"/>
      <c r="B765" s="13"/>
      <c r="C765" s="13"/>
      <c r="D765" s="147"/>
      <c r="E765" s="13"/>
      <c r="F765" s="38"/>
      <c r="G765" s="14"/>
      <c r="H765" s="14"/>
      <c r="I765" s="38"/>
      <c r="J765" s="13"/>
      <c r="K765" s="13"/>
      <c r="L765" s="49"/>
      <c r="M765" s="49"/>
      <c r="N765" s="39"/>
      <c r="O765" s="13"/>
      <c r="P765" s="529"/>
      <c r="Q765" s="226"/>
      <c r="R765" s="118"/>
      <c r="S765" s="118"/>
      <c r="T765" s="118"/>
      <c r="U765" s="226"/>
      <c r="V765" s="226"/>
      <c r="W765" s="226"/>
      <c r="X765" s="55"/>
      <c r="Y765" s="55"/>
      <c r="Z765" s="226"/>
      <c r="AA765" s="226"/>
      <c r="AB765" s="237"/>
      <c r="AC765" s="237"/>
      <c r="AD765" s="237"/>
      <c r="AE765" s="237"/>
      <c r="AF765" s="176"/>
      <c r="AG765" s="227"/>
      <c r="AH765" s="45"/>
      <c r="AI765" s="45"/>
      <c r="AJ765" s="51"/>
      <c r="AK765" s="14"/>
      <c r="AL765" s="14"/>
      <c r="AM765" s="14"/>
    </row>
    <row r="766" spans="1:39" ht="38.25" customHeight="1">
      <c r="A766" s="13"/>
      <c r="B766" s="13"/>
      <c r="C766" s="13"/>
      <c r="D766" s="147"/>
      <c r="E766" s="13"/>
      <c r="F766" s="38"/>
      <c r="G766" s="14"/>
      <c r="H766" s="14"/>
      <c r="I766" s="38"/>
      <c r="J766" s="13"/>
      <c r="K766" s="13"/>
      <c r="L766" s="49"/>
      <c r="M766" s="49"/>
      <c r="N766" s="39"/>
      <c r="O766" s="13"/>
      <c r="P766" s="529"/>
      <c r="Q766" s="226"/>
      <c r="R766" s="118"/>
      <c r="S766" s="118"/>
      <c r="T766" s="118"/>
      <c r="U766" s="226"/>
      <c r="V766" s="226"/>
      <c r="W766" s="226"/>
      <c r="X766" s="55"/>
      <c r="Y766" s="55"/>
      <c r="Z766" s="226"/>
      <c r="AA766" s="226"/>
      <c r="AB766" s="237"/>
      <c r="AC766" s="237"/>
      <c r="AD766" s="237"/>
      <c r="AE766" s="237"/>
      <c r="AF766" s="176"/>
      <c r="AG766" s="227"/>
      <c r="AH766" s="45"/>
      <c r="AI766" s="45"/>
      <c r="AJ766" s="51"/>
      <c r="AK766" s="14"/>
      <c r="AL766" s="14"/>
      <c r="AM766" s="14"/>
    </row>
    <row r="767" spans="1:39" ht="38.25" customHeight="1">
      <c r="A767" s="13"/>
      <c r="B767" s="13"/>
      <c r="C767" s="13"/>
      <c r="D767" s="147"/>
      <c r="E767" s="13"/>
      <c r="F767" s="38"/>
      <c r="G767" s="14"/>
      <c r="H767" s="14"/>
      <c r="I767" s="38"/>
      <c r="J767" s="13"/>
      <c r="K767" s="13"/>
      <c r="L767" s="49"/>
      <c r="M767" s="49"/>
      <c r="N767" s="39"/>
      <c r="O767" s="13"/>
      <c r="P767" s="529"/>
      <c r="Q767" s="226"/>
      <c r="R767" s="118"/>
      <c r="S767" s="118"/>
      <c r="T767" s="118"/>
      <c r="U767" s="226"/>
      <c r="V767" s="226"/>
      <c r="W767" s="226"/>
      <c r="X767" s="55"/>
      <c r="Y767" s="55"/>
      <c r="Z767" s="226"/>
      <c r="AA767" s="226"/>
      <c r="AB767" s="237"/>
      <c r="AC767" s="237"/>
      <c r="AD767" s="237"/>
      <c r="AE767" s="237"/>
      <c r="AF767" s="176"/>
      <c r="AG767" s="227"/>
      <c r="AH767" s="45"/>
      <c r="AI767" s="45"/>
      <c r="AJ767" s="51"/>
      <c r="AK767" s="14"/>
      <c r="AL767" s="14"/>
      <c r="AM767" s="14"/>
    </row>
    <row r="768" spans="1:39" ht="38.25" customHeight="1">
      <c r="A768" s="13"/>
      <c r="B768" s="13"/>
      <c r="C768" s="13"/>
      <c r="D768" s="147"/>
      <c r="E768" s="13"/>
      <c r="F768" s="38"/>
      <c r="G768" s="14"/>
      <c r="H768" s="14"/>
      <c r="I768" s="38"/>
      <c r="J768" s="13"/>
      <c r="K768" s="13"/>
      <c r="L768" s="49"/>
      <c r="M768" s="49"/>
      <c r="N768" s="39"/>
      <c r="O768" s="13"/>
      <c r="P768" s="529"/>
      <c r="Q768" s="226"/>
      <c r="R768" s="118"/>
      <c r="S768" s="118"/>
      <c r="T768" s="118"/>
      <c r="U768" s="226"/>
      <c r="V768" s="226"/>
      <c r="W768" s="226"/>
      <c r="X768" s="55"/>
      <c r="Y768" s="55"/>
      <c r="Z768" s="226"/>
      <c r="AA768" s="226"/>
      <c r="AB768" s="237"/>
      <c r="AC768" s="237"/>
      <c r="AD768" s="237"/>
      <c r="AE768" s="237"/>
      <c r="AF768" s="176"/>
      <c r="AG768" s="227"/>
      <c r="AH768" s="45"/>
      <c r="AI768" s="45"/>
      <c r="AJ768" s="51"/>
      <c r="AK768" s="14"/>
      <c r="AL768" s="14"/>
      <c r="AM768" s="14"/>
    </row>
    <row r="769" spans="1:39" ht="38.25" customHeight="1">
      <c r="A769" s="13"/>
      <c r="B769" s="13"/>
      <c r="C769" s="13"/>
      <c r="D769" s="147"/>
      <c r="E769" s="13"/>
      <c r="F769" s="38"/>
      <c r="G769" s="14"/>
      <c r="H769" s="14"/>
      <c r="I769" s="38"/>
      <c r="J769" s="13"/>
      <c r="K769" s="13"/>
      <c r="L769" s="49"/>
      <c r="M769" s="49"/>
      <c r="N769" s="39"/>
      <c r="O769" s="13"/>
      <c r="P769" s="529"/>
      <c r="Q769" s="226"/>
      <c r="R769" s="118"/>
      <c r="S769" s="118"/>
      <c r="T769" s="118"/>
      <c r="U769" s="226"/>
      <c r="V769" s="226"/>
      <c r="W769" s="226"/>
      <c r="X769" s="55"/>
      <c r="Y769" s="55"/>
      <c r="Z769" s="226"/>
      <c r="AA769" s="226"/>
      <c r="AB769" s="237"/>
      <c r="AC769" s="237"/>
      <c r="AD769" s="237"/>
      <c r="AE769" s="237"/>
      <c r="AF769" s="176"/>
      <c r="AG769" s="227"/>
      <c r="AH769" s="45"/>
      <c r="AI769" s="45"/>
      <c r="AJ769" s="51"/>
      <c r="AK769" s="14"/>
      <c r="AL769" s="14"/>
      <c r="AM769" s="14"/>
    </row>
    <row r="770" spans="1:39" ht="38.25" customHeight="1">
      <c r="A770" s="13"/>
      <c r="B770" s="13"/>
      <c r="C770" s="13"/>
      <c r="D770" s="147"/>
      <c r="E770" s="13"/>
      <c r="F770" s="38"/>
      <c r="G770" s="14"/>
      <c r="H770" s="14"/>
      <c r="I770" s="38"/>
      <c r="J770" s="13"/>
      <c r="K770" s="13"/>
      <c r="L770" s="49"/>
      <c r="M770" s="49"/>
      <c r="N770" s="39"/>
      <c r="O770" s="13"/>
      <c r="P770" s="529"/>
      <c r="Q770" s="226"/>
      <c r="R770" s="118"/>
      <c r="S770" s="118"/>
      <c r="T770" s="118"/>
      <c r="U770" s="226"/>
      <c r="V770" s="226"/>
      <c r="W770" s="226"/>
      <c r="X770" s="55"/>
      <c r="Y770" s="55"/>
      <c r="Z770" s="226"/>
      <c r="AA770" s="226"/>
      <c r="AB770" s="237"/>
      <c r="AC770" s="237"/>
      <c r="AD770" s="237"/>
      <c r="AE770" s="237"/>
      <c r="AF770" s="176"/>
      <c r="AG770" s="227"/>
      <c r="AH770" s="45"/>
      <c r="AI770" s="45"/>
      <c r="AJ770" s="51"/>
      <c r="AK770" s="14"/>
      <c r="AL770" s="14"/>
      <c r="AM770" s="14"/>
    </row>
    <row r="771" spans="1:39" ht="38.25" customHeight="1">
      <c r="A771" s="13"/>
      <c r="B771" s="13"/>
      <c r="C771" s="13"/>
      <c r="D771" s="147"/>
      <c r="E771" s="13"/>
      <c r="F771" s="38"/>
      <c r="G771" s="14"/>
      <c r="H771" s="14"/>
      <c r="I771" s="38"/>
      <c r="J771" s="13"/>
      <c r="K771" s="13"/>
      <c r="L771" s="49"/>
      <c r="M771" s="49"/>
      <c r="N771" s="39"/>
      <c r="O771" s="13"/>
      <c r="P771" s="529"/>
      <c r="Q771" s="226"/>
      <c r="R771" s="118"/>
      <c r="S771" s="118"/>
      <c r="T771" s="118"/>
      <c r="U771" s="226"/>
      <c r="V771" s="226"/>
      <c r="W771" s="226"/>
      <c r="X771" s="55"/>
      <c r="Y771" s="55"/>
      <c r="Z771" s="226"/>
      <c r="AA771" s="226"/>
      <c r="AB771" s="237"/>
      <c r="AC771" s="237"/>
      <c r="AD771" s="237"/>
      <c r="AE771" s="237"/>
      <c r="AF771" s="176"/>
      <c r="AG771" s="227"/>
      <c r="AH771" s="45"/>
      <c r="AI771" s="45"/>
      <c r="AJ771" s="51"/>
      <c r="AK771" s="14"/>
      <c r="AL771" s="14"/>
      <c r="AM771" s="14"/>
    </row>
    <row r="772" spans="1:39" ht="38.25" customHeight="1">
      <c r="A772" s="13"/>
      <c r="B772" s="13"/>
      <c r="C772" s="13"/>
      <c r="D772" s="147"/>
      <c r="E772" s="13"/>
      <c r="F772" s="38"/>
      <c r="G772" s="14"/>
      <c r="H772" s="14"/>
      <c r="I772" s="38"/>
      <c r="J772" s="13"/>
      <c r="K772" s="13"/>
      <c r="L772" s="49"/>
      <c r="M772" s="49"/>
      <c r="N772" s="39"/>
      <c r="O772" s="13"/>
      <c r="P772" s="529"/>
      <c r="Q772" s="226"/>
      <c r="R772" s="118"/>
      <c r="S772" s="118"/>
      <c r="T772" s="118"/>
      <c r="U772" s="226"/>
      <c r="V772" s="226"/>
      <c r="W772" s="226"/>
      <c r="X772" s="55"/>
      <c r="Y772" s="55"/>
      <c r="Z772" s="226"/>
      <c r="AA772" s="226"/>
      <c r="AB772" s="237"/>
      <c r="AC772" s="237"/>
      <c r="AD772" s="237"/>
      <c r="AE772" s="237"/>
      <c r="AF772" s="176"/>
      <c r="AG772" s="227"/>
      <c r="AH772" s="45"/>
      <c r="AI772" s="45"/>
      <c r="AJ772" s="51"/>
      <c r="AK772" s="14"/>
      <c r="AL772" s="14"/>
      <c r="AM772" s="14"/>
    </row>
    <row r="773" spans="1:39" ht="38.25" customHeight="1">
      <c r="A773" s="13"/>
      <c r="B773" s="13"/>
      <c r="C773" s="13"/>
      <c r="D773" s="147"/>
      <c r="E773" s="13"/>
      <c r="F773" s="38"/>
      <c r="G773" s="14"/>
      <c r="H773" s="14"/>
      <c r="I773" s="38"/>
      <c r="J773" s="13"/>
      <c r="K773" s="13"/>
      <c r="L773" s="49"/>
      <c r="M773" s="49"/>
      <c r="N773" s="39"/>
      <c r="O773" s="13"/>
      <c r="P773" s="529"/>
      <c r="Q773" s="226"/>
      <c r="R773" s="118"/>
      <c r="S773" s="118"/>
      <c r="T773" s="118"/>
      <c r="U773" s="226"/>
      <c r="V773" s="226"/>
      <c r="W773" s="226"/>
      <c r="X773" s="55"/>
      <c r="Y773" s="55"/>
      <c r="Z773" s="226"/>
      <c r="AA773" s="226"/>
      <c r="AB773" s="237"/>
      <c r="AC773" s="237"/>
      <c r="AD773" s="237"/>
      <c r="AE773" s="237"/>
      <c r="AF773" s="176"/>
      <c r="AG773" s="227"/>
      <c r="AH773" s="45"/>
      <c r="AI773" s="45"/>
      <c r="AJ773" s="51"/>
      <c r="AK773" s="14"/>
      <c r="AL773" s="14"/>
      <c r="AM773" s="14"/>
    </row>
    <row r="774" spans="1:39" ht="38.25" customHeight="1">
      <c r="A774" s="13"/>
      <c r="B774" s="13"/>
      <c r="C774" s="13"/>
      <c r="D774" s="147"/>
      <c r="E774" s="13"/>
      <c r="F774" s="38"/>
      <c r="G774" s="14"/>
      <c r="H774" s="14"/>
      <c r="I774" s="38"/>
      <c r="J774" s="13"/>
      <c r="K774" s="13"/>
      <c r="L774" s="49"/>
      <c r="M774" s="49"/>
      <c r="N774" s="39"/>
      <c r="O774" s="13"/>
      <c r="P774" s="529"/>
      <c r="Q774" s="226"/>
      <c r="R774" s="118"/>
      <c r="S774" s="118"/>
      <c r="T774" s="118"/>
      <c r="U774" s="226"/>
      <c r="V774" s="226"/>
      <c r="W774" s="226"/>
      <c r="X774" s="55"/>
      <c r="Y774" s="55"/>
      <c r="Z774" s="226"/>
      <c r="AA774" s="226"/>
      <c r="AB774" s="237"/>
      <c r="AC774" s="237"/>
      <c r="AD774" s="237"/>
      <c r="AE774" s="237"/>
      <c r="AF774" s="176"/>
      <c r="AG774" s="227"/>
      <c r="AH774" s="45"/>
      <c r="AI774" s="45"/>
      <c r="AJ774" s="51"/>
      <c r="AK774" s="14"/>
      <c r="AL774" s="14"/>
      <c r="AM774" s="14"/>
    </row>
    <row r="775" spans="1:39" ht="38.25" customHeight="1">
      <c r="A775" s="13"/>
      <c r="B775" s="13"/>
      <c r="C775" s="13"/>
      <c r="D775" s="147"/>
      <c r="E775" s="13"/>
      <c r="F775" s="38"/>
      <c r="G775" s="14"/>
      <c r="H775" s="14"/>
      <c r="I775" s="38"/>
      <c r="J775" s="13"/>
      <c r="K775" s="13"/>
      <c r="L775" s="49"/>
      <c r="M775" s="49"/>
      <c r="N775" s="39"/>
      <c r="O775" s="13"/>
      <c r="P775" s="529"/>
      <c r="Q775" s="226"/>
      <c r="R775" s="118"/>
      <c r="S775" s="118"/>
      <c r="T775" s="118"/>
      <c r="U775" s="226"/>
      <c r="V775" s="226"/>
      <c r="W775" s="226"/>
      <c r="X775" s="55"/>
      <c r="Y775" s="55"/>
      <c r="Z775" s="226"/>
      <c r="AA775" s="226"/>
      <c r="AB775" s="237"/>
      <c r="AC775" s="237"/>
      <c r="AD775" s="237"/>
      <c r="AE775" s="237"/>
      <c r="AF775" s="176"/>
      <c r="AG775" s="227"/>
      <c r="AH775" s="45"/>
      <c r="AI775" s="45"/>
      <c r="AJ775" s="51"/>
      <c r="AK775" s="14"/>
      <c r="AL775" s="14"/>
      <c r="AM775" s="14"/>
    </row>
    <row r="776" spans="1:39" ht="38.25" customHeight="1">
      <c r="A776" s="13"/>
      <c r="B776" s="13"/>
      <c r="C776" s="13"/>
      <c r="D776" s="147"/>
      <c r="E776" s="13"/>
      <c r="F776" s="38"/>
      <c r="G776" s="14"/>
      <c r="H776" s="14"/>
      <c r="I776" s="38"/>
      <c r="J776" s="13"/>
      <c r="K776" s="13"/>
      <c r="L776" s="49"/>
      <c r="M776" s="49"/>
      <c r="N776" s="39"/>
      <c r="O776" s="13"/>
      <c r="P776" s="529"/>
      <c r="Q776" s="226"/>
      <c r="R776" s="118"/>
      <c r="S776" s="118"/>
      <c r="T776" s="118"/>
      <c r="U776" s="226"/>
      <c r="V776" s="226"/>
      <c r="W776" s="226"/>
      <c r="X776" s="55"/>
      <c r="Y776" s="55"/>
      <c r="Z776" s="226"/>
      <c r="AA776" s="226"/>
      <c r="AB776" s="237"/>
      <c r="AC776" s="237"/>
      <c r="AD776" s="237"/>
      <c r="AE776" s="237"/>
      <c r="AF776" s="176"/>
      <c r="AG776" s="227"/>
      <c r="AH776" s="45"/>
      <c r="AI776" s="45"/>
      <c r="AJ776" s="51"/>
      <c r="AK776" s="14"/>
      <c r="AL776" s="14"/>
      <c r="AM776" s="14"/>
    </row>
    <row r="777" spans="1:39" ht="38.25" customHeight="1">
      <c r="A777" s="13"/>
      <c r="B777" s="13"/>
      <c r="C777" s="13"/>
      <c r="D777" s="147"/>
      <c r="E777" s="13"/>
      <c r="F777" s="38"/>
      <c r="G777" s="14"/>
      <c r="H777" s="14"/>
      <c r="I777" s="38"/>
      <c r="J777" s="13"/>
      <c r="K777" s="13"/>
      <c r="L777" s="49"/>
      <c r="M777" s="49"/>
      <c r="N777" s="39"/>
      <c r="O777" s="13"/>
      <c r="P777" s="529"/>
      <c r="Q777" s="226"/>
      <c r="R777" s="118"/>
      <c r="S777" s="118"/>
      <c r="T777" s="118"/>
      <c r="U777" s="226"/>
      <c r="V777" s="226"/>
      <c r="W777" s="226"/>
      <c r="X777" s="55"/>
      <c r="Y777" s="55"/>
      <c r="Z777" s="226"/>
      <c r="AA777" s="226"/>
      <c r="AB777" s="237"/>
      <c r="AC777" s="237"/>
      <c r="AD777" s="237"/>
      <c r="AE777" s="237"/>
      <c r="AF777" s="176"/>
      <c r="AG777" s="227"/>
      <c r="AH777" s="45"/>
      <c r="AI777" s="45"/>
      <c r="AJ777" s="51"/>
      <c r="AK777" s="14"/>
      <c r="AL777" s="14"/>
      <c r="AM777" s="14"/>
    </row>
    <row r="778" spans="1:39" ht="38.25" customHeight="1">
      <c r="A778" s="13"/>
      <c r="B778" s="13"/>
      <c r="C778" s="13"/>
      <c r="D778" s="147"/>
      <c r="E778" s="13"/>
      <c r="F778" s="38"/>
      <c r="G778" s="14"/>
      <c r="H778" s="14"/>
      <c r="I778" s="38"/>
      <c r="J778" s="13"/>
      <c r="K778" s="13"/>
      <c r="L778" s="49"/>
      <c r="M778" s="49"/>
      <c r="N778" s="39"/>
      <c r="O778" s="13"/>
      <c r="P778" s="529"/>
      <c r="Q778" s="226"/>
      <c r="R778" s="118"/>
      <c r="S778" s="118"/>
      <c r="T778" s="118"/>
      <c r="U778" s="226"/>
      <c r="V778" s="226"/>
      <c r="W778" s="226"/>
      <c r="X778" s="55"/>
      <c r="Y778" s="55"/>
      <c r="Z778" s="226"/>
      <c r="AA778" s="226"/>
      <c r="AB778" s="237"/>
      <c r="AC778" s="237"/>
      <c r="AD778" s="237"/>
      <c r="AE778" s="237"/>
      <c r="AF778" s="176"/>
      <c r="AG778" s="227"/>
      <c r="AH778" s="45"/>
      <c r="AI778" s="45"/>
      <c r="AJ778" s="51"/>
      <c r="AK778" s="14"/>
      <c r="AL778" s="14"/>
      <c r="AM778" s="14"/>
    </row>
    <row r="779" spans="1:39" ht="38.25" customHeight="1">
      <c r="A779" s="13"/>
      <c r="B779" s="13"/>
      <c r="C779" s="13"/>
      <c r="D779" s="147"/>
      <c r="E779" s="13"/>
      <c r="F779" s="38"/>
      <c r="G779" s="14"/>
      <c r="H779" s="14"/>
      <c r="I779" s="38"/>
      <c r="J779" s="13"/>
      <c r="K779" s="13"/>
      <c r="L779" s="49"/>
      <c r="M779" s="49"/>
      <c r="N779" s="39"/>
      <c r="O779" s="13"/>
      <c r="P779" s="529"/>
      <c r="Q779" s="226"/>
      <c r="R779" s="118"/>
      <c r="S779" s="118"/>
      <c r="T779" s="118"/>
      <c r="U779" s="226"/>
      <c r="V779" s="226"/>
      <c r="W779" s="226"/>
      <c r="X779" s="55"/>
      <c r="Y779" s="55"/>
      <c r="Z779" s="226"/>
      <c r="AA779" s="226"/>
      <c r="AB779" s="237"/>
      <c r="AC779" s="237"/>
      <c r="AD779" s="237"/>
      <c r="AE779" s="237"/>
      <c r="AF779" s="176"/>
      <c r="AG779" s="227"/>
      <c r="AH779" s="45"/>
      <c r="AI779" s="45"/>
      <c r="AJ779" s="51"/>
      <c r="AK779" s="14"/>
      <c r="AL779" s="14"/>
      <c r="AM779" s="14"/>
    </row>
    <row r="780" spans="1:39" ht="38.25" customHeight="1">
      <c r="A780" s="13"/>
      <c r="B780" s="13"/>
      <c r="C780" s="13"/>
      <c r="D780" s="147"/>
      <c r="E780" s="13"/>
      <c r="F780" s="38"/>
      <c r="G780" s="14"/>
      <c r="H780" s="14"/>
      <c r="I780" s="38"/>
      <c r="J780" s="13"/>
      <c r="K780" s="13"/>
      <c r="L780" s="49"/>
      <c r="M780" s="49"/>
      <c r="N780" s="39"/>
      <c r="O780" s="13"/>
      <c r="P780" s="529"/>
      <c r="Q780" s="226"/>
      <c r="R780" s="118"/>
      <c r="S780" s="118"/>
      <c r="T780" s="118"/>
      <c r="U780" s="226"/>
      <c r="V780" s="226"/>
      <c r="W780" s="226"/>
      <c r="X780" s="55"/>
      <c r="Y780" s="55"/>
      <c r="Z780" s="226"/>
      <c r="AA780" s="226"/>
      <c r="AB780" s="237"/>
      <c r="AC780" s="237"/>
      <c r="AD780" s="237"/>
      <c r="AE780" s="237"/>
      <c r="AF780" s="176"/>
      <c r="AG780" s="227"/>
      <c r="AH780" s="45"/>
      <c r="AI780" s="45"/>
      <c r="AJ780" s="51"/>
      <c r="AK780" s="14"/>
      <c r="AL780" s="14"/>
      <c r="AM780" s="14"/>
    </row>
    <row r="781" spans="1:39" ht="38.25" customHeight="1">
      <c r="A781" s="13"/>
      <c r="B781" s="13"/>
      <c r="C781" s="13"/>
      <c r="D781" s="147"/>
      <c r="E781" s="13"/>
      <c r="F781" s="38"/>
      <c r="G781" s="14"/>
      <c r="H781" s="14"/>
      <c r="I781" s="38"/>
      <c r="J781" s="13"/>
      <c r="K781" s="13"/>
      <c r="L781" s="49"/>
      <c r="M781" s="49"/>
      <c r="N781" s="39"/>
      <c r="O781" s="13"/>
      <c r="P781" s="529"/>
      <c r="Q781" s="226"/>
      <c r="R781" s="118"/>
      <c r="S781" s="118"/>
      <c r="T781" s="118"/>
      <c r="U781" s="226"/>
      <c r="V781" s="226"/>
      <c r="W781" s="226"/>
      <c r="X781" s="55"/>
      <c r="Y781" s="55"/>
      <c r="Z781" s="226"/>
      <c r="AA781" s="226"/>
      <c r="AB781" s="237"/>
      <c r="AC781" s="237"/>
      <c r="AD781" s="237"/>
      <c r="AE781" s="237"/>
      <c r="AF781" s="176"/>
      <c r="AG781" s="227"/>
      <c r="AH781" s="45"/>
      <c r="AI781" s="45"/>
      <c r="AJ781" s="51"/>
      <c r="AK781" s="14"/>
      <c r="AL781" s="14"/>
      <c r="AM781" s="14"/>
    </row>
    <row r="782" spans="1:39" ht="38.25" customHeight="1">
      <c r="A782" s="13"/>
      <c r="B782" s="13"/>
      <c r="C782" s="13"/>
      <c r="D782" s="147"/>
      <c r="E782" s="13"/>
      <c r="F782" s="38"/>
      <c r="G782" s="14"/>
      <c r="H782" s="14"/>
      <c r="I782" s="38"/>
      <c r="J782" s="13"/>
      <c r="K782" s="13"/>
      <c r="L782" s="49"/>
      <c r="M782" s="49"/>
      <c r="N782" s="39"/>
      <c r="O782" s="13"/>
      <c r="P782" s="529"/>
      <c r="Q782" s="226"/>
      <c r="R782" s="118"/>
      <c r="S782" s="118"/>
      <c r="T782" s="118"/>
      <c r="U782" s="226"/>
      <c r="V782" s="226"/>
      <c r="W782" s="226"/>
      <c r="X782" s="55"/>
      <c r="Y782" s="55"/>
      <c r="Z782" s="226"/>
      <c r="AA782" s="226"/>
      <c r="AB782" s="237"/>
      <c r="AC782" s="237"/>
      <c r="AD782" s="237"/>
      <c r="AE782" s="237"/>
      <c r="AF782" s="176"/>
      <c r="AG782" s="227"/>
      <c r="AH782" s="45"/>
      <c r="AI782" s="45"/>
      <c r="AJ782" s="51"/>
      <c r="AK782" s="14"/>
      <c r="AL782" s="14"/>
      <c r="AM782" s="14"/>
    </row>
    <row r="783" spans="1:39" ht="38.25" customHeight="1">
      <c r="A783" s="13"/>
      <c r="B783" s="13"/>
      <c r="C783" s="13"/>
      <c r="D783" s="147"/>
      <c r="E783" s="13"/>
      <c r="F783" s="38"/>
      <c r="G783" s="14"/>
      <c r="H783" s="14"/>
      <c r="I783" s="38"/>
      <c r="J783" s="13"/>
      <c r="K783" s="13"/>
      <c r="L783" s="49"/>
      <c r="M783" s="49"/>
      <c r="N783" s="39"/>
      <c r="O783" s="13"/>
      <c r="P783" s="529"/>
      <c r="Q783" s="226"/>
      <c r="R783" s="118"/>
      <c r="S783" s="118"/>
      <c r="T783" s="118"/>
      <c r="U783" s="226"/>
      <c r="V783" s="226"/>
      <c r="W783" s="226"/>
      <c r="X783" s="55"/>
      <c r="Y783" s="55"/>
      <c r="Z783" s="226"/>
      <c r="AA783" s="226"/>
      <c r="AB783" s="237"/>
      <c r="AC783" s="237"/>
      <c r="AD783" s="237"/>
      <c r="AE783" s="237"/>
      <c r="AF783" s="176"/>
      <c r="AG783" s="227"/>
      <c r="AH783" s="45"/>
      <c r="AI783" s="45"/>
      <c r="AJ783" s="51"/>
      <c r="AK783" s="14"/>
      <c r="AL783" s="14"/>
      <c r="AM783" s="14"/>
    </row>
    <row r="784" spans="1:39" ht="38.25" customHeight="1">
      <c r="A784" s="13"/>
      <c r="B784" s="13"/>
      <c r="C784" s="13"/>
      <c r="D784" s="147"/>
      <c r="E784" s="13"/>
      <c r="F784" s="38"/>
      <c r="G784" s="14"/>
      <c r="H784" s="14"/>
      <c r="I784" s="38"/>
      <c r="J784" s="13"/>
      <c r="K784" s="13"/>
      <c r="L784" s="49"/>
      <c r="M784" s="49"/>
      <c r="N784" s="39"/>
      <c r="O784" s="13"/>
      <c r="P784" s="529"/>
      <c r="Q784" s="226"/>
      <c r="R784" s="118"/>
      <c r="S784" s="118"/>
      <c r="T784" s="118"/>
      <c r="U784" s="226"/>
      <c r="V784" s="226"/>
      <c r="W784" s="226"/>
      <c r="X784" s="55"/>
      <c r="Y784" s="55"/>
      <c r="Z784" s="226"/>
      <c r="AA784" s="226"/>
      <c r="AB784" s="237"/>
      <c r="AC784" s="237"/>
      <c r="AD784" s="237"/>
      <c r="AE784" s="237"/>
      <c r="AF784" s="176"/>
      <c r="AG784" s="227"/>
      <c r="AH784" s="45"/>
      <c r="AI784" s="45"/>
      <c r="AJ784" s="51"/>
      <c r="AK784" s="14"/>
      <c r="AL784" s="14"/>
      <c r="AM784" s="14"/>
    </row>
    <row r="785" spans="1:39" ht="38.25" customHeight="1">
      <c r="A785" s="13"/>
      <c r="B785" s="13"/>
      <c r="C785" s="13"/>
      <c r="D785" s="147"/>
      <c r="E785" s="13"/>
      <c r="F785" s="38"/>
      <c r="G785" s="14"/>
      <c r="H785" s="14"/>
      <c r="I785" s="38"/>
      <c r="J785" s="13"/>
      <c r="K785" s="13"/>
      <c r="L785" s="49"/>
      <c r="M785" s="49"/>
      <c r="N785" s="39"/>
      <c r="O785" s="13"/>
      <c r="P785" s="529"/>
      <c r="Q785" s="226"/>
      <c r="R785" s="118"/>
      <c r="S785" s="118"/>
      <c r="T785" s="118"/>
      <c r="U785" s="226"/>
      <c r="V785" s="226"/>
      <c r="W785" s="226"/>
      <c r="X785" s="55"/>
      <c r="Y785" s="55"/>
      <c r="Z785" s="226"/>
      <c r="AA785" s="226"/>
      <c r="AB785" s="237"/>
      <c r="AC785" s="237"/>
      <c r="AD785" s="237"/>
      <c r="AE785" s="237"/>
      <c r="AF785" s="176"/>
      <c r="AG785" s="227"/>
      <c r="AH785" s="45"/>
      <c r="AI785" s="45"/>
      <c r="AJ785" s="51"/>
      <c r="AK785" s="14"/>
      <c r="AL785" s="14"/>
      <c r="AM785" s="14"/>
    </row>
    <row r="786" spans="1:39" ht="38.25" customHeight="1">
      <c r="A786" s="13"/>
      <c r="B786" s="13"/>
      <c r="C786" s="13"/>
      <c r="D786" s="147"/>
      <c r="E786" s="13"/>
      <c r="F786" s="38"/>
      <c r="G786" s="14"/>
      <c r="H786" s="14"/>
      <c r="I786" s="38"/>
      <c r="J786" s="13"/>
      <c r="K786" s="13"/>
      <c r="L786" s="49"/>
      <c r="M786" s="49"/>
      <c r="N786" s="39"/>
      <c r="O786" s="13"/>
      <c r="P786" s="529"/>
      <c r="Q786" s="226"/>
      <c r="R786" s="118"/>
      <c r="S786" s="118"/>
      <c r="T786" s="118"/>
      <c r="U786" s="226"/>
      <c r="V786" s="226"/>
      <c r="W786" s="226"/>
      <c r="X786" s="55"/>
      <c r="Y786" s="55"/>
      <c r="Z786" s="226"/>
      <c r="AA786" s="226"/>
      <c r="AB786" s="237"/>
      <c r="AC786" s="237"/>
      <c r="AD786" s="237"/>
      <c r="AE786" s="237"/>
      <c r="AF786" s="176"/>
      <c r="AG786" s="227"/>
      <c r="AH786" s="45"/>
      <c r="AI786" s="45"/>
      <c r="AJ786" s="51"/>
      <c r="AK786" s="14"/>
      <c r="AL786" s="14"/>
      <c r="AM786" s="14"/>
    </row>
    <row r="787" spans="1:39" ht="38.25" customHeight="1">
      <c r="A787" s="13"/>
      <c r="B787" s="13"/>
      <c r="C787" s="13"/>
      <c r="D787" s="147"/>
      <c r="E787" s="13"/>
      <c r="F787" s="38"/>
      <c r="G787" s="14"/>
      <c r="H787" s="14"/>
      <c r="I787" s="38"/>
      <c r="J787" s="13"/>
      <c r="K787" s="13"/>
      <c r="L787" s="49"/>
      <c r="M787" s="49"/>
      <c r="N787" s="39"/>
      <c r="O787" s="13"/>
      <c r="P787" s="529"/>
      <c r="Q787" s="226"/>
      <c r="R787" s="118"/>
      <c r="S787" s="118"/>
      <c r="T787" s="118"/>
      <c r="U787" s="226"/>
      <c r="V787" s="226"/>
      <c r="W787" s="226"/>
      <c r="X787" s="55"/>
      <c r="Y787" s="55"/>
      <c r="Z787" s="226"/>
      <c r="AA787" s="226"/>
      <c r="AB787" s="237"/>
      <c r="AC787" s="237"/>
      <c r="AD787" s="237"/>
      <c r="AE787" s="237"/>
      <c r="AF787" s="176"/>
      <c r="AG787" s="227"/>
      <c r="AH787" s="45"/>
      <c r="AI787" s="45"/>
      <c r="AJ787" s="51"/>
      <c r="AK787" s="14"/>
      <c r="AL787" s="14"/>
      <c r="AM787" s="14"/>
    </row>
    <row r="788" spans="1:39" ht="38.25" customHeight="1">
      <c r="A788" s="13"/>
      <c r="B788" s="13"/>
      <c r="C788" s="13"/>
      <c r="D788" s="147"/>
      <c r="E788" s="13"/>
      <c r="F788" s="38"/>
      <c r="G788" s="14"/>
      <c r="H788" s="14"/>
      <c r="I788" s="38"/>
      <c r="J788" s="13"/>
      <c r="K788" s="13"/>
      <c r="L788" s="49"/>
      <c r="M788" s="49"/>
      <c r="N788" s="39"/>
      <c r="O788" s="13"/>
      <c r="P788" s="529"/>
      <c r="Q788" s="226"/>
      <c r="R788" s="118"/>
      <c r="S788" s="118"/>
      <c r="T788" s="118"/>
      <c r="U788" s="226"/>
      <c r="V788" s="226"/>
      <c r="W788" s="226"/>
      <c r="X788" s="55"/>
      <c r="Y788" s="55"/>
      <c r="Z788" s="226"/>
      <c r="AA788" s="226"/>
      <c r="AB788" s="237"/>
      <c r="AC788" s="237"/>
      <c r="AD788" s="237"/>
      <c r="AE788" s="237"/>
      <c r="AF788" s="176"/>
      <c r="AG788" s="227"/>
      <c r="AH788" s="45"/>
      <c r="AI788" s="45"/>
      <c r="AJ788" s="51"/>
      <c r="AK788" s="14"/>
      <c r="AL788" s="14"/>
      <c r="AM788" s="14"/>
    </row>
    <row r="789" spans="1:39" ht="38.25" customHeight="1">
      <c r="A789" s="13"/>
      <c r="B789" s="13"/>
      <c r="C789" s="13"/>
      <c r="D789" s="147"/>
      <c r="E789" s="13"/>
      <c r="F789" s="38"/>
      <c r="G789" s="14"/>
      <c r="H789" s="14"/>
      <c r="I789" s="38"/>
      <c r="J789" s="13"/>
      <c r="K789" s="13"/>
      <c r="L789" s="49"/>
      <c r="M789" s="49"/>
      <c r="N789" s="39"/>
      <c r="O789" s="13"/>
      <c r="P789" s="529"/>
      <c r="Q789" s="226"/>
      <c r="R789" s="118"/>
      <c r="S789" s="118"/>
      <c r="T789" s="118"/>
      <c r="U789" s="226"/>
      <c r="V789" s="226"/>
      <c r="W789" s="226"/>
      <c r="X789" s="55"/>
      <c r="Y789" s="55"/>
      <c r="Z789" s="226"/>
      <c r="AA789" s="226"/>
      <c r="AB789" s="237"/>
      <c r="AC789" s="237"/>
      <c r="AD789" s="237"/>
      <c r="AE789" s="237"/>
      <c r="AF789" s="176"/>
      <c r="AG789" s="227"/>
      <c r="AH789" s="45"/>
      <c r="AI789" s="45"/>
      <c r="AJ789" s="51"/>
      <c r="AK789" s="14"/>
      <c r="AL789" s="14"/>
      <c r="AM789" s="14"/>
    </row>
    <row r="790" spans="1:39" ht="38.25" customHeight="1">
      <c r="A790" s="13"/>
      <c r="B790" s="13"/>
      <c r="C790" s="13"/>
      <c r="D790" s="147"/>
      <c r="E790" s="13"/>
      <c r="F790" s="38"/>
      <c r="G790" s="14"/>
      <c r="H790" s="14"/>
      <c r="I790" s="38"/>
      <c r="J790" s="13"/>
      <c r="K790" s="13"/>
      <c r="L790" s="49"/>
      <c r="M790" s="49"/>
      <c r="N790" s="39"/>
      <c r="O790" s="13"/>
      <c r="P790" s="529"/>
      <c r="Q790" s="226"/>
      <c r="R790" s="118"/>
      <c r="S790" s="118"/>
      <c r="T790" s="118"/>
      <c r="U790" s="226"/>
      <c r="V790" s="226"/>
      <c r="W790" s="226"/>
      <c r="X790" s="55"/>
      <c r="Y790" s="55"/>
      <c r="Z790" s="226"/>
      <c r="AA790" s="226"/>
      <c r="AB790" s="237"/>
      <c r="AC790" s="237"/>
      <c r="AD790" s="237"/>
      <c r="AE790" s="237"/>
      <c r="AF790" s="176"/>
      <c r="AG790" s="227"/>
      <c r="AH790" s="45"/>
      <c r="AI790" s="45"/>
      <c r="AJ790" s="51"/>
      <c r="AK790" s="14"/>
      <c r="AL790" s="14"/>
      <c r="AM790" s="14"/>
    </row>
    <row r="791" spans="1:39" ht="38.25" customHeight="1">
      <c r="A791" s="13"/>
      <c r="B791" s="13"/>
      <c r="C791" s="13"/>
      <c r="D791" s="147"/>
      <c r="E791" s="13"/>
      <c r="F791" s="38"/>
      <c r="G791" s="14"/>
      <c r="H791" s="14"/>
      <c r="I791" s="38"/>
      <c r="J791" s="13"/>
      <c r="K791" s="13"/>
      <c r="L791" s="49"/>
      <c r="M791" s="49"/>
      <c r="N791" s="39"/>
      <c r="O791" s="13"/>
      <c r="P791" s="529"/>
      <c r="Q791" s="226"/>
      <c r="R791" s="118"/>
      <c r="S791" s="118"/>
      <c r="T791" s="118"/>
      <c r="U791" s="226"/>
      <c r="V791" s="226"/>
      <c r="W791" s="226"/>
      <c r="X791" s="55"/>
      <c r="Y791" s="55"/>
      <c r="Z791" s="226"/>
      <c r="AA791" s="226"/>
      <c r="AB791" s="237"/>
      <c r="AC791" s="237"/>
      <c r="AD791" s="237"/>
      <c r="AE791" s="237"/>
      <c r="AF791" s="176"/>
      <c r="AG791" s="227"/>
      <c r="AH791" s="45"/>
      <c r="AI791" s="45"/>
      <c r="AJ791" s="51"/>
      <c r="AK791" s="14"/>
      <c r="AL791" s="14"/>
      <c r="AM791" s="14"/>
    </row>
    <row r="792" spans="1:39" ht="38.25" customHeight="1">
      <c r="A792" s="13"/>
      <c r="B792" s="13"/>
      <c r="C792" s="13"/>
      <c r="D792" s="147"/>
      <c r="E792" s="13"/>
      <c r="F792" s="38"/>
      <c r="G792" s="14"/>
      <c r="H792" s="14"/>
      <c r="I792" s="38"/>
      <c r="J792" s="13"/>
      <c r="K792" s="13"/>
      <c r="L792" s="49"/>
      <c r="M792" s="49"/>
      <c r="N792" s="39"/>
      <c r="O792" s="13"/>
      <c r="P792" s="529"/>
      <c r="Q792" s="226"/>
      <c r="R792" s="118"/>
      <c r="S792" s="118"/>
      <c r="T792" s="118"/>
      <c r="U792" s="226"/>
      <c r="V792" s="226"/>
      <c r="W792" s="226"/>
      <c r="X792" s="55"/>
      <c r="Y792" s="55"/>
      <c r="Z792" s="226"/>
      <c r="AA792" s="226"/>
      <c r="AB792" s="237"/>
      <c r="AC792" s="237"/>
      <c r="AD792" s="237"/>
      <c r="AE792" s="237"/>
      <c r="AF792" s="176"/>
      <c r="AG792" s="227"/>
      <c r="AH792" s="45"/>
      <c r="AI792" s="45"/>
      <c r="AJ792" s="51"/>
      <c r="AK792" s="14"/>
      <c r="AL792" s="14"/>
      <c r="AM792" s="14"/>
    </row>
    <row r="793" spans="1:39" ht="38.25" customHeight="1">
      <c r="A793" s="13"/>
      <c r="B793" s="13"/>
      <c r="C793" s="13"/>
      <c r="D793" s="147"/>
      <c r="E793" s="13"/>
      <c r="F793" s="38"/>
      <c r="G793" s="14"/>
      <c r="H793" s="14"/>
      <c r="I793" s="38"/>
      <c r="J793" s="13"/>
      <c r="K793" s="13"/>
      <c r="L793" s="49"/>
      <c r="M793" s="49"/>
      <c r="N793" s="39"/>
      <c r="O793" s="13"/>
      <c r="P793" s="529"/>
      <c r="Q793" s="226"/>
      <c r="R793" s="118"/>
      <c r="S793" s="118"/>
      <c r="T793" s="118"/>
      <c r="U793" s="226"/>
      <c r="V793" s="226"/>
      <c r="W793" s="226"/>
      <c r="X793" s="55"/>
      <c r="Y793" s="55"/>
      <c r="Z793" s="226"/>
      <c r="AA793" s="226"/>
      <c r="AB793" s="237"/>
      <c r="AC793" s="237"/>
      <c r="AD793" s="237"/>
      <c r="AE793" s="237"/>
      <c r="AF793" s="176"/>
      <c r="AG793" s="227"/>
      <c r="AH793" s="45"/>
      <c r="AI793" s="45"/>
      <c r="AJ793" s="51"/>
      <c r="AK793" s="14"/>
      <c r="AL793" s="14"/>
      <c r="AM793" s="14"/>
    </row>
    <row r="794" spans="1:39" ht="38.25" customHeight="1">
      <c r="A794" s="13"/>
      <c r="B794" s="13"/>
      <c r="C794" s="13"/>
      <c r="D794" s="147"/>
      <c r="E794" s="13"/>
      <c r="F794" s="38"/>
      <c r="G794" s="14"/>
      <c r="H794" s="14"/>
      <c r="I794" s="38"/>
      <c r="J794" s="13"/>
      <c r="K794" s="13"/>
      <c r="L794" s="49"/>
      <c r="M794" s="49"/>
      <c r="N794" s="39"/>
      <c r="O794" s="13"/>
      <c r="P794" s="529"/>
      <c r="Q794" s="226"/>
      <c r="R794" s="118"/>
      <c r="S794" s="118"/>
      <c r="T794" s="118"/>
      <c r="U794" s="226"/>
      <c r="V794" s="226"/>
      <c r="W794" s="226"/>
      <c r="X794" s="55"/>
      <c r="Y794" s="55"/>
      <c r="Z794" s="226"/>
      <c r="AA794" s="226"/>
      <c r="AB794" s="237"/>
      <c r="AC794" s="237"/>
      <c r="AD794" s="237"/>
      <c r="AE794" s="237"/>
      <c r="AF794" s="176"/>
      <c r="AG794" s="227"/>
      <c r="AH794" s="45"/>
      <c r="AI794" s="45"/>
      <c r="AJ794" s="51"/>
      <c r="AK794" s="14"/>
      <c r="AL794" s="14"/>
      <c r="AM794" s="14"/>
    </row>
    <row r="795" spans="1:39" ht="38.25" customHeight="1">
      <c r="A795" s="13"/>
      <c r="B795" s="13"/>
      <c r="C795" s="13"/>
      <c r="D795" s="147"/>
      <c r="E795" s="13"/>
      <c r="F795" s="38"/>
      <c r="G795" s="14"/>
      <c r="H795" s="14"/>
      <c r="I795" s="38"/>
      <c r="J795" s="13"/>
      <c r="K795" s="13"/>
      <c r="L795" s="49"/>
      <c r="M795" s="49"/>
      <c r="N795" s="39"/>
      <c r="O795" s="13"/>
      <c r="P795" s="529"/>
      <c r="Q795" s="226"/>
      <c r="R795" s="118"/>
      <c r="S795" s="118"/>
      <c r="T795" s="118"/>
      <c r="U795" s="226"/>
      <c r="V795" s="226"/>
      <c r="W795" s="226"/>
      <c r="X795" s="55"/>
      <c r="Y795" s="55"/>
      <c r="Z795" s="226"/>
      <c r="AA795" s="226"/>
      <c r="AB795" s="237"/>
      <c r="AC795" s="237"/>
      <c r="AD795" s="237"/>
      <c r="AE795" s="237"/>
      <c r="AF795" s="176"/>
      <c r="AG795" s="227"/>
      <c r="AH795" s="45"/>
      <c r="AI795" s="45"/>
      <c r="AJ795" s="51"/>
      <c r="AK795" s="14"/>
      <c r="AL795" s="14"/>
      <c r="AM795" s="14"/>
    </row>
    <row r="796" spans="1:39" ht="38.25" customHeight="1">
      <c r="A796" s="13"/>
      <c r="B796" s="13"/>
      <c r="C796" s="13"/>
      <c r="D796" s="147"/>
      <c r="E796" s="13"/>
      <c r="F796" s="38"/>
      <c r="G796" s="14"/>
      <c r="H796" s="14"/>
      <c r="I796" s="38"/>
      <c r="J796" s="13"/>
      <c r="K796" s="13"/>
      <c r="L796" s="49"/>
      <c r="M796" s="49"/>
      <c r="N796" s="39"/>
      <c r="O796" s="13"/>
      <c r="P796" s="529"/>
      <c r="Q796" s="226"/>
      <c r="R796" s="118"/>
      <c r="S796" s="118"/>
      <c r="T796" s="118"/>
      <c r="U796" s="226"/>
      <c r="V796" s="226"/>
      <c r="W796" s="226"/>
      <c r="X796" s="55"/>
      <c r="Y796" s="55"/>
      <c r="Z796" s="226"/>
      <c r="AA796" s="226"/>
      <c r="AB796" s="237"/>
      <c r="AC796" s="237"/>
      <c r="AD796" s="237"/>
      <c r="AE796" s="237"/>
      <c r="AF796" s="176"/>
      <c r="AG796" s="227"/>
      <c r="AH796" s="45"/>
      <c r="AI796" s="45"/>
      <c r="AJ796" s="51"/>
      <c r="AK796" s="14"/>
      <c r="AL796" s="14"/>
      <c r="AM796" s="14"/>
    </row>
    <row r="797" spans="1:39" ht="38.25" customHeight="1">
      <c r="A797" s="13"/>
      <c r="B797" s="13"/>
      <c r="C797" s="13"/>
      <c r="D797" s="147"/>
      <c r="E797" s="13"/>
      <c r="F797" s="38"/>
      <c r="G797" s="14"/>
      <c r="H797" s="14"/>
      <c r="I797" s="38"/>
      <c r="J797" s="13"/>
      <c r="K797" s="13"/>
      <c r="L797" s="49"/>
      <c r="M797" s="49"/>
      <c r="N797" s="39"/>
      <c r="O797" s="13"/>
      <c r="P797" s="529"/>
      <c r="Q797" s="226"/>
      <c r="R797" s="118"/>
      <c r="S797" s="118"/>
      <c r="T797" s="118"/>
      <c r="U797" s="226"/>
      <c r="V797" s="226"/>
      <c r="W797" s="226"/>
      <c r="X797" s="55"/>
      <c r="Y797" s="55"/>
      <c r="Z797" s="226"/>
      <c r="AA797" s="226"/>
      <c r="AB797" s="237"/>
      <c r="AC797" s="237"/>
      <c r="AD797" s="237"/>
      <c r="AE797" s="237"/>
      <c r="AF797" s="176"/>
      <c r="AG797" s="227"/>
      <c r="AH797" s="45"/>
      <c r="AI797" s="45"/>
      <c r="AJ797" s="51"/>
      <c r="AK797" s="14"/>
      <c r="AL797" s="14"/>
      <c r="AM797" s="14"/>
    </row>
    <row r="798" spans="1:39" ht="38.25" customHeight="1">
      <c r="A798" s="13"/>
      <c r="B798" s="13"/>
      <c r="C798" s="13"/>
      <c r="D798" s="147"/>
      <c r="E798" s="13"/>
      <c r="F798" s="38"/>
      <c r="G798" s="14"/>
      <c r="H798" s="14"/>
      <c r="I798" s="38"/>
      <c r="J798" s="13"/>
      <c r="K798" s="13"/>
      <c r="L798" s="49"/>
      <c r="M798" s="49"/>
      <c r="N798" s="39"/>
      <c r="O798" s="13"/>
      <c r="P798" s="529"/>
      <c r="Q798" s="226"/>
      <c r="R798" s="118"/>
      <c r="S798" s="118"/>
      <c r="T798" s="118"/>
      <c r="U798" s="226"/>
      <c r="V798" s="226"/>
      <c r="W798" s="226"/>
      <c r="X798" s="55"/>
      <c r="Y798" s="55"/>
      <c r="Z798" s="226"/>
      <c r="AA798" s="226"/>
      <c r="AB798" s="237"/>
      <c r="AC798" s="237"/>
      <c r="AD798" s="237"/>
      <c r="AE798" s="237"/>
      <c r="AF798" s="176"/>
      <c r="AG798" s="227"/>
      <c r="AH798" s="45"/>
      <c r="AI798" s="45"/>
      <c r="AJ798" s="51"/>
      <c r="AK798" s="14"/>
      <c r="AL798" s="14"/>
      <c r="AM798" s="14"/>
    </row>
    <row r="799" spans="1:39" ht="38.25" customHeight="1">
      <c r="A799" s="13"/>
      <c r="B799" s="13"/>
      <c r="C799" s="13"/>
      <c r="D799" s="147"/>
      <c r="E799" s="13"/>
      <c r="F799" s="38"/>
      <c r="G799" s="14"/>
      <c r="H799" s="14"/>
      <c r="I799" s="38"/>
      <c r="J799" s="13"/>
      <c r="K799" s="13"/>
      <c r="L799" s="49"/>
      <c r="M799" s="49"/>
      <c r="N799" s="39"/>
      <c r="O799" s="13"/>
      <c r="P799" s="529"/>
      <c r="Q799" s="226"/>
      <c r="R799" s="118"/>
      <c r="S799" s="118"/>
      <c r="T799" s="118"/>
      <c r="U799" s="226"/>
      <c r="V799" s="226"/>
      <c r="W799" s="226"/>
      <c r="X799" s="55"/>
      <c r="Y799" s="55"/>
      <c r="Z799" s="226"/>
      <c r="AA799" s="226"/>
      <c r="AB799" s="237"/>
      <c r="AC799" s="237"/>
      <c r="AD799" s="237"/>
      <c r="AE799" s="237"/>
      <c r="AF799" s="176"/>
      <c r="AG799" s="227"/>
      <c r="AH799" s="45"/>
      <c r="AI799" s="45"/>
      <c r="AJ799" s="51"/>
      <c r="AK799" s="14"/>
      <c r="AL799" s="14"/>
      <c r="AM799" s="14"/>
    </row>
    <row r="800" spans="1:39" ht="38.25" customHeight="1">
      <c r="A800" s="13"/>
      <c r="B800" s="13"/>
      <c r="C800" s="13"/>
      <c r="D800" s="147"/>
      <c r="E800" s="13"/>
      <c r="F800" s="38"/>
      <c r="G800" s="14"/>
      <c r="H800" s="14"/>
      <c r="I800" s="38"/>
      <c r="J800" s="13"/>
      <c r="K800" s="13"/>
      <c r="L800" s="49"/>
      <c r="M800" s="49"/>
      <c r="N800" s="39"/>
      <c r="O800" s="13"/>
      <c r="P800" s="529"/>
      <c r="Q800" s="226"/>
      <c r="R800" s="118"/>
      <c r="S800" s="118"/>
      <c r="T800" s="118"/>
      <c r="U800" s="226"/>
      <c r="V800" s="226"/>
      <c r="W800" s="226"/>
      <c r="X800" s="55"/>
      <c r="Y800" s="55"/>
      <c r="Z800" s="226"/>
      <c r="AA800" s="226"/>
      <c r="AB800" s="237"/>
      <c r="AC800" s="237"/>
      <c r="AD800" s="237"/>
      <c r="AE800" s="237"/>
      <c r="AF800" s="176"/>
      <c r="AG800" s="227"/>
      <c r="AH800" s="45"/>
      <c r="AI800" s="45"/>
      <c r="AJ800" s="51"/>
      <c r="AK800" s="14"/>
      <c r="AL800" s="14"/>
      <c r="AM800" s="14"/>
    </row>
    <row r="801" spans="1:39" ht="38.25" customHeight="1">
      <c r="A801" s="13"/>
      <c r="B801" s="13"/>
      <c r="C801" s="13"/>
      <c r="D801" s="147"/>
      <c r="E801" s="13"/>
      <c r="F801" s="38"/>
      <c r="G801" s="14"/>
      <c r="H801" s="14"/>
      <c r="I801" s="38"/>
      <c r="J801" s="13"/>
      <c r="K801" s="13"/>
      <c r="L801" s="49"/>
      <c r="M801" s="49"/>
      <c r="N801" s="39"/>
      <c r="O801" s="13"/>
      <c r="P801" s="529"/>
      <c r="Q801" s="226"/>
      <c r="R801" s="118"/>
      <c r="S801" s="118"/>
      <c r="T801" s="118"/>
      <c r="U801" s="226"/>
      <c r="V801" s="226"/>
      <c r="W801" s="226"/>
      <c r="X801" s="55"/>
      <c r="Y801" s="55"/>
      <c r="Z801" s="226"/>
      <c r="AA801" s="226"/>
      <c r="AB801" s="237"/>
      <c r="AC801" s="237"/>
      <c r="AD801" s="237"/>
      <c r="AE801" s="237"/>
      <c r="AF801" s="176"/>
      <c r="AG801" s="227"/>
      <c r="AH801" s="45"/>
      <c r="AI801" s="45"/>
      <c r="AJ801" s="51"/>
      <c r="AK801" s="14"/>
      <c r="AL801" s="14"/>
      <c r="AM801" s="14"/>
    </row>
    <row r="802" spans="1:39" ht="38.25" customHeight="1">
      <c r="A802" s="13"/>
      <c r="B802" s="13"/>
      <c r="C802" s="13"/>
      <c r="D802" s="147"/>
      <c r="E802" s="13"/>
      <c r="F802" s="38"/>
      <c r="G802" s="14"/>
      <c r="H802" s="14"/>
      <c r="I802" s="38"/>
      <c r="J802" s="13"/>
      <c r="K802" s="13"/>
      <c r="L802" s="49"/>
      <c r="M802" s="49"/>
      <c r="N802" s="39"/>
      <c r="O802" s="13"/>
      <c r="P802" s="529"/>
      <c r="Q802" s="226"/>
      <c r="R802" s="118"/>
      <c r="S802" s="118"/>
      <c r="T802" s="118"/>
      <c r="U802" s="226"/>
      <c r="V802" s="226"/>
      <c r="W802" s="226"/>
      <c r="X802" s="55"/>
      <c r="Y802" s="55"/>
      <c r="Z802" s="226"/>
      <c r="AA802" s="226"/>
      <c r="AB802" s="237"/>
      <c r="AC802" s="237"/>
      <c r="AD802" s="237"/>
      <c r="AE802" s="237"/>
      <c r="AF802" s="176"/>
      <c r="AG802" s="227"/>
      <c r="AH802" s="45"/>
      <c r="AI802" s="45"/>
      <c r="AJ802" s="51"/>
      <c r="AK802" s="14"/>
      <c r="AL802" s="14"/>
      <c r="AM802" s="14"/>
    </row>
    <row r="803" spans="1:39" ht="38.25" customHeight="1">
      <c r="A803" s="13"/>
      <c r="B803" s="13"/>
      <c r="C803" s="13"/>
      <c r="D803" s="147"/>
      <c r="E803" s="13"/>
      <c r="F803" s="38"/>
      <c r="G803" s="14"/>
      <c r="H803" s="14"/>
      <c r="I803" s="38"/>
      <c r="J803" s="13"/>
      <c r="K803" s="13"/>
      <c r="L803" s="49"/>
      <c r="M803" s="49"/>
      <c r="N803" s="39"/>
      <c r="O803" s="13"/>
      <c r="P803" s="529"/>
      <c r="Q803" s="226"/>
      <c r="R803" s="118"/>
      <c r="S803" s="118"/>
      <c r="T803" s="118"/>
      <c r="U803" s="226"/>
      <c r="V803" s="226"/>
      <c r="W803" s="226"/>
      <c r="X803" s="55"/>
      <c r="Y803" s="55"/>
      <c r="Z803" s="226"/>
      <c r="AA803" s="226"/>
      <c r="AB803" s="237"/>
      <c r="AC803" s="237"/>
      <c r="AD803" s="237"/>
      <c r="AE803" s="237"/>
      <c r="AF803" s="176"/>
      <c r="AG803" s="227"/>
      <c r="AH803" s="45"/>
      <c r="AI803" s="45"/>
      <c r="AJ803" s="51"/>
      <c r="AK803" s="14"/>
      <c r="AL803" s="14"/>
      <c r="AM803" s="14"/>
    </row>
    <row r="804" spans="1:39" ht="38.25" customHeight="1">
      <c r="A804" s="13"/>
      <c r="B804" s="13"/>
      <c r="C804" s="13"/>
      <c r="D804" s="147"/>
      <c r="E804" s="13"/>
      <c r="F804" s="38"/>
      <c r="G804" s="14"/>
      <c r="H804" s="14"/>
      <c r="I804" s="38"/>
      <c r="J804" s="13"/>
      <c r="K804" s="13"/>
      <c r="L804" s="49"/>
      <c r="M804" s="49"/>
      <c r="N804" s="39"/>
      <c r="O804" s="13"/>
      <c r="P804" s="529"/>
      <c r="Q804" s="226"/>
      <c r="R804" s="118"/>
      <c r="S804" s="118"/>
      <c r="T804" s="118"/>
      <c r="U804" s="226"/>
      <c r="V804" s="226"/>
      <c r="W804" s="226"/>
      <c r="X804" s="55"/>
      <c r="Y804" s="55"/>
      <c r="Z804" s="226"/>
      <c r="AA804" s="226"/>
      <c r="AB804" s="237"/>
      <c r="AC804" s="237"/>
      <c r="AD804" s="237"/>
      <c r="AE804" s="237"/>
      <c r="AF804" s="176"/>
      <c r="AG804" s="227"/>
      <c r="AH804" s="45"/>
      <c r="AI804" s="45"/>
      <c r="AJ804" s="51"/>
      <c r="AK804" s="14"/>
      <c r="AL804" s="14"/>
      <c r="AM804" s="14"/>
    </row>
    <row r="805" spans="1:39" ht="38.25" customHeight="1">
      <c r="A805" s="13"/>
      <c r="B805" s="13"/>
      <c r="C805" s="13"/>
      <c r="D805" s="147"/>
      <c r="E805" s="13"/>
      <c r="F805" s="38"/>
      <c r="G805" s="14"/>
      <c r="H805" s="14"/>
      <c r="I805" s="38"/>
      <c r="J805" s="13"/>
      <c r="K805" s="13"/>
      <c r="L805" s="49"/>
      <c r="M805" s="49"/>
      <c r="N805" s="39"/>
      <c r="O805" s="13"/>
      <c r="P805" s="529"/>
      <c r="Q805" s="226"/>
      <c r="R805" s="118"/>
      <c r="S805" s="118"/>
      <c r="T805" s="118"/>
      <c r="U805" s="226"/>
      <c r="V805" s="226"/>
      <c r="W805" s="226"/>
      <c r="X805" s="55"/>
      <c r="Y805" s="55"/>
      <c r="Z805" s="226"/>
      <c r="AA805" s="226"/>
      <c r="AB805" s="237"/>
      <c r="AC805" s="237"/>
      <c r="AD805" s="237"/>
      <c r="AE805" s="237"/>
      <c r="AF805" s="176"/>
      <c r="AG805" s="227"/>
      <c r="AH805" s="45"/>
      <c r="AI805" s="45"/>
      <c r="AJ805" s="51"/>
      <c r="AK805" s="14"/>
      <c r="AL805" s="14"/>
      <c r="AM805" s="14"/>
    </row>
    <row r="806" spans="1:39" ht="38.25" customHeight="1">
      <c r="A806" s="13"/>
      <c r="B806" s="13"/>
      <c r="C806" s="13"/>
      <c r="D806" s="147"/>
      <c r="E806" s="13"/>
      <c r="F806" s="38"/>
      <c r="G806" s="14"/>
      <c r="H806" s="14"/>
      <c r="I806" s="38"/>
      <c r="J806" s="13"/>
      <c r="K806" s="13"/>
      <c r="L806" s="49"/>
      <c r="M806" s="49"/>
      <c r="N806" s="39"/>
      <c r="O806" s="13"/>
      <c r="P806" s="529"/>
      <c r="Q806" s="226"/>
      <c r="R806" s="118"/>
      <c r="S806" s="118"/>
      <c r="T806" s="118"/>
      <c r="U806" s="226"/>
      <c r="V806" s="226"/>
      <c r="W806" s="226"/>
      <c r="X806" s="55"/>
      <c r="Y806" s="55"/>
      <c r="Z806" s="226"/>
      <c r="AA806" s="226"/>
      <c r="AB806" s="237"/>
      <c r="AC806" s="237"/>
      <c r="AD806" s="237"/>
      <c r="AE806" s="237"/>
      <c r="AF806" s="176"/>
      <c r="AG806" s="227"/>
      <c r="AH806" s="45"/>
      <c r="AI806" s="45"/>
      <c r="AJ806" s="51"/>
      <c r="AK806" s="14"/>
      <c r="AL806" s="14"/>
      <c r="AM806" s="14"/>
    </row>
    <row r="807" spans="1:39" ht="38.25" customHeight="1">
      <c r="A807" s="13"/>
      <c r="B807" s="13"/>
      <c r="C807" s="13"/>
      <c r="D807" s="147"/>
      <c r="E807" s="13"/>
      <c r="F807" s="38"/>
      <c r="G807" s="14"/>
      <c r="H807" s="14"/>
      <c r="I807" s="38"/>
      <c r="J807" s="13"/>
      <c r="K807" s="13"/>
      <c r="L807" s="49"/>
      <c r="M807" s="49"/>
      <c r="N807" s="39"/>
      <c r="O807" s="13"/>
      <c r="P807" s="529"/>
      <c r="Q807" s="226"/>
      <c r="R807" s="118"/>
      <c r="S807" s="118"/>
      <c r="T807" s="118"/>
      <c r="U807" s="226"/>
      <c r="V807" s="226"/>
      <c r="W807" s="226"/>
      <c r="X807" s="55"/>
      <c r="Y807" s="55"/>
      <c r="Z807" s="226"/>
      <c r="AA807" s="226"/>
      <c r="AB807" s="237"/>
      <c r="AC807" s="237"/>
      <c r="AD807" s="237"/>
      <c r="AE807" s="237"/>
      <c r="AF807" s="176"/>
      <c r="AG807" s="227"/>
      <c r="AH807" s="45"/>
      <c r="AI807" s="45"/>
      <c r="AJ807" s="51"/>
      <c r="AK807" s="14"/>
      <c r="AL807" s="14"/>
      <c r="AM807" s="14"/>
    </row>
    <row r="808" spans="1:39" ht="38.25" customHeight="1">
      <c r="A808" s="13"/>
      <c r="B808" s="13"/>
      <c r="C808" s="13"/>
      <c r="D808" s="147"/>
      <c r="E808" s="13"/>
      <c r="F808" s="38"/>
      <c r="G808" s="14"/>
      <c r="H808" s="14"/>
      <c r="I808" s="38"/>
      <c r="J808" s="13"/>
      <c r="K808" s="13"/>
      <c r="L808" s="49"/>
      <c r="M808" s="49"/>
      <c r="N808" s="39"/>
      <c r="O808" s="13"/>
      <c r="P808" s="529"/>
      <c r="Q808" s="226"/>
      <c r="R808" s="118"/>
      <c r="S808" s="118"/>
      <c r="T808" s="118"/>
      <c r="U808" s="226"/>
      <c r="V808" s="226"/>
      <c r="W808" s="226"/>
      <c r="X808" s="55"/>
      <c r="Y808" s="55"/>
      <c r="Z808" s="226"/>
      <c r="AA808" s="226"/>
      <c r="AB808" s="237"/>
      <c r="AC808" s="237"/>
      <c r="AD808" s="237"/>
      <c r="AE808" s="237"/>
      <c r="AF808" s="176"/>
      <c r="AG808" s="227"/>
      <c r="AH808" s="45"/>
      <c r="AI808" s="45"/>
      <c r="AJ808" s="51"/>
      <c r="AK808" s="14"/>
      <c r="AL808" s="14"/>
      <c r="AM808" s="14"/>
    </row>
    <row r="809" spans="1:39" ht="38.25" customHeight="1">
      <c r="A809" s="13"/>
      <c r="B809" s="13"/>
      <c r="C809" s="13"/>
      <c r="D809" s="147"/>
      <c r="E809" s="13"/>
      <c r="F809" s="38"/>
      <c r="G809" s="14"/>
      <c r="H809" s="14"/>
      <c r="I809" s="38"/>
      <c r="J809" s="13"/>
      <c r="K809" s="13"/>
      <c r="L809" s="49"/>
      <c r="M809" s="49"/>
      <c r="N809" s="39"/>
      <c r="O809" s="13"/>
      <c r="P809" s="529"/>
      <c r="Q809" s="226"/>
      <c r="R809" s="118"/>
      <c r="S809" s="118"/>
      <c r="T809" s="118"/>
      <c r="U809" s="226"/>
      <c r="V809" s="226"/>
      <c r="W809" s="226"/>
      <c r="X809" s="55"/>
      <c r="Y809" s="55"/>
      <c r="Z809" s="226"/>
      <c r="AA809" s="226"/>
      <c r="AB809" s="237"/>
      <c r="AC809" s="237"/>
      <c r="AD809" s="237"/>
      <c r="AE809" s="237"/>
      <c r="AF809" s="176"/>
      <c r="AG809" s="227"/>
      <c r="AH809" s="45"/>
      <c r="AI809" s="45"/>
      <c r="AJ809" s="51"/>
      <c r="AK809" s="14"/>
      <c r="AL809" s="14"/>
      <c r="AM809" s="14"/>
    </row>
    <row r="810" spans="1:39" ht="38.25" customHeight="1">
      <c r="A810" s="13"/>
      <c r="B810" s="13"/>
      <c r="C810" s="13"/>
      <c r="D810" s="147"/>
      <c r="E810" s="13"/>
      <c r="F810" s="38"/>
      <c r="G810" s="14"/>
      <c r="H810" s="14"/>
      <c r="I810" s="38"/>
      <c r="J810" s="13"/>
      <c r="K810" s="13"/>
      <c r="L810" s="49"/>
      <c r="M810" s="49"/>
      <c r="N810" s="39"/>
      <c r="O810" s="13"/>
      <c r="P810" s="529"/>
      <c r="Q810" s="226"/>
      <c r="R810" s="118"/>
      <c r="S810" s="118"/>
      <c r="T810" s="118"/>
      <c r="U810" s="226"/>
      <c r="V810" s="226"/>
      <c r="W810" s="226"/>
      <c r="X810" s="55"/>
      <c r="Y810" s="55"/>
      <c r="Z810" s="226"/>
      <c r="AA810" s="226"/>
      <c r="AB810" s="237"/>
      <c r="AC810" s="237"/>
      <c r="AD810" s="237"/>
      <c r="AE810" s="237"/>
      <c r="AF810" s="176"/>
      <c r="AG810" s="227"/>
      <c r="AH810" s="45"/>
      <c r="AI810" s="45"/>
      <c r="AJ810" s="51"/>
      <c r="AK810" s="14"/>
      <c r="AL810" s="14"/>
      <c r="AM810" s="14"/>
    </row>
    <row r="811" spans="1:39" ht="38.25" customHeight="1">
      <c r="A811" s="13"/>
      <c r="B811" s="13"/>
      <c r="C811" s="13"/>
      <c r="D811" s="147"/>
      <c r="E811" s="13"/>
      <c r="F811" s="38"/>
      <c r="G811" s="14"/>
      <c r="H811" s="14"/>
      <c r="I811" s="38"/>
      <c r="J811" s="13"/>
      <c r="K811" s="13"/>
      <c r="L811" s="49"/>
      <c r="M811" s="49"/>
      <c r="N811" s="39"/>
      <c r="O811" s="13"/>
      <c r="P811" s="529"/>
      <c r="Q811" s="226"/>
      <c r="R811" s="118"/>
      <c r="S811" s="118"/>
      <c r="T811" s="118"/>
      <c r="U811" s="226"/>
      <c r="V811" s="226"/>
      <c r="W811" s="226"/>
      <c r="X811" s="55"/>
      <c r="Y811" s="55"/>
      <c r="Z811" s="226"/>
      <c r="AA811" s="226"/>
      <c r="AB811" s="237"/>
      <c r="AC811" s="237"/>
      <c r="AD811" s="237"/>
      <c r="AE811" s="237"/>
      <c r="AF811" s="176"/>
      <c r="AG811" s="227"/>
      <c r="AH811" s="45"/>
      <c r="AI811" s="45"/>
      <c r="AJ811" s="51"/>
      <c r="AK811" s="14"/>
      <c r="AL811" s="14"/>
      <c r="AM811" s="14"/>
    </row>
    <row r="812" spans="1:39" ht="38.25" customHeight="1">
      <c r="A812" s="13"/>
      <c r="B812" s="13"/>
      <c r="C812" s="13"/>
      <c r="D812" s="147"/>
      <c r="E812" s="13"/>
      <c r="F812" s="38"/>
      <c r="G812" s="14"/>
      <c r="H812" s="14"/>
      <c r="I812" s="38"/>
      <c r="J812" s="13"/>
      <c r="K812" s="13"/>
      <c r="L812" s="49"/>
      <c r="M812" s="49"/>
      <c r="N812" s="39"/>
      <c r="O812" s="13"/>
      <c r="P812" s="529"/>
      <c r="Q812" s="226"/>
      <c r="R812" s="118"/>
      <c r="S812" s="118"/>
      <c r="T812" s="118"/>
      <c r="U812" s="226"/>
      <c r="V812" s="226"/>
      <c r="W812" s="226"/>
      <c r="X812" s="55"/>
      <c r="Y812" s="55"/>
      <c r="Z812" s="226"/>
      <c r="AA812" s="226"/>
      <c r="AB812" s="237"/>
      <c r="AC812" s="237"/>
      <c r="AD812" s="237"/>
      <c r="AE812" s="237"/>
      <c r="AF812" s="176"/>
      <c r="AG812" s="227"/>
      <c r="AH812" s="45"/>
      <c r="AI812" s="45"/>
      <c r="AJ812" s="51"/>
      <c r="AK812" s="14"/>
      <c r="AL812" s="14"/>
      <c r="AM812" s="14"/>
    </row>
    <row r="813" spans="1:39" ht="38.25" customHeight="1">
      <c r="A813" s="13"/>
      <c r="B813" s="13"/>
      <c r="C813" s="13"/>
      <c r="D813" s="147"/>
      <c r="E813" s="13"/>
      <c r="F813" s="38"/>
      <c r="G813" s="14"/>
      <c r="H813" s="14"/>
      <c r="I813" s="38"/>
      <c r="J813" s="13"/>
      <c r="K813" s="13"/>
      <c r="L813" s="49"/>
      <c r="M813" s="49"/>
      <c r="N813" s="39"/>
      <c r="O813" s="13"/>
      <c r="P813" s="529"/>
      <c r="Q813" s="226"/>
      <c r="R813" s="118"/>
      <c r="S813" s="118"/>
      <c r="T813" s="118"/>
      <c r="U813" s="226"/>
      <c r="V813" s="226"/>
      <c r="W813" s="226"/>
      <c r="X813" s="55"/>
      <c r="Y813" s="55"/>
      <c r="Z813" s="226"/>
      <c r="AA813" s="226"/>
      <c r="AB813" s="237"/>
      <c r="AC813" s="237"/>
      <c r="AD813" s="237"/>
      <c r="AE813" s="237"/>
      <c r="AF813" s="176"/>
      <c r="AG813" s="227"/>
      <c r="AH813" s="45"/>
      <c r="AI813" s="93"/>
      <c r="AJ813" s="219"/>
      <c r="AK813" s="54"/>
      <c r="AL813" s="54"/>
      <c r="AM813" s="54"/>
    </row>
    <row r="814" spans="1:39" ht="38.25" customHeight="1">
      <c r="A814" s="13"/>
      <c r="B814" s="13"/>
      <c r="C814" s="13"/>
      <c r="D814" s="147"/>
      <c r="E814" s="13"/>
      <c r="F814" s="38"/>
      <c r="G814" s="14"/>
      <c r="H814" s="14"/>
      <c r="I814" s="38"/>
      <c r="J814" s="13"/>
      <c r="K814" s="13"/>
      <c r="L814" s="49"/>
      <c r="M814" s="49"/>
      <c r="N814" s="39"/>
      <c r="O814" s="13"/>
      <c r="P814" s="529"/>
      <c r="Q814" s="226"/>
      <c r="R814" s="118"/>
      <c r="S814" s="118"/>
      <c r="T814" s="118"/>
      <c r="U814" s="226"/>
      <c r="V814" s="226"/>
      <c r="W814" s="226"/>
      <c r="X814" s="55"/>
      <c r="Y814" s="55"/>
      <c r="Z814" s="226"/>
      <c r="AA814" s="226"/>
      <c r="AB814" s="237"/>
      <c r="AC814" s="237"/>
      <c r="AD814" s="237"/>
      <c r="AE814" s="237"/>
      <c r="AF814" s="176"/>
      <c r="AG814" s="227"/>
      <c r="AH814" s="203"/>
      <c r="AI814" s="161"/>
      <c r="AJ814" s="96"/>
      <c r="AK814" s="56"/>
      <c r="AL814" s="56"/>
      <c r="AM814" s="56"/>
    </row>
    <row r="815" spans="1:39" ht="38.25" customHeight="1">
      <c r="A815" s="13"/>
      <c r="B815" s="13"/>
      <c r="C815" s="13"/>
      <c r="D815" s="147"/>
      <c r="E815" s="13"/>
      <c r="F815" s="38"/>
      <c r="G815" s="14"/>
      <c r="H815" s="14"/>
      <c r="I815" s="38"/>
      <c r="J815" s="13"/>
      <c r="K815" s="13"/>
      <c r="L815" s="49"/>
      <c r="M815" s="49"/>
      <c r="N815" s="39"/>
      <c r="O815" s="13"/>
      <c r="P815" s="529"/>
      <c r="Q815" s="226"/>
      <c r="R815" s="118"/>
      <c r="S815" s="118"/>
      <c r="T815" s="118"/>
      <c r="U815" s="226"/>
      <c r="V815" s="226"/>
      <c r="W815" s="226"/>
      <c r="X815" s="55"/>
      <c r="Y815" s="55"/>
      <c r="Z815" s="226"/>
      <c r="AA815" s="226"/>
      <c r="AB815" s="237"/>
      <c r="AC815" s="237"/>
      <c r="AD815" s="237"/>
      <c r="AE815" s="237"/>
      <c r="AF815" s="176"/>
      <c r="AG815" s="227"/>
      <c r="AH815" s="203"/>
      <c r="AI815" s="161"/>
      <c r="AJ815" s="96"/>
      <c r="AK815" s="56"/>
      <c r="AL815" s="56"/>
      <c r="AM815" s="56"/>
    </row>
    <row r="816" spans="1:39" ht="38.25" customHeight="1">
      <c r="A816" s="13"/>
      <c r="B816" s="13"/>
      <c r="C816" s="13"/>
      <c r="D816" s="147"/>
      <c r="E816" s="13"/>
      <c r="F816" s="38"/>
      <c r="G816" s="14"/>
      <c r="H816" s="14"/>
      <c r="I816" s="38"/>
      <c r="J816" s="13"/>
      <c r="K816" s="13"/>
      <c r="L816" s="49"/>
      <c r="M816" s="49"/>
      <c r="N816" s="39"/>
      <c r="O816" s="13"/>
      <c r="P816" s="529"/>
      <c r="Q816" s="226"/>
      <c r="R816" s="118"/>
      <c r="S816" s="118"/>
      <c r="T816" s="118"/>
      <c r="U816" s="226"/>
      <c r="V816" s="226"/>
      <c r="W816" s="226"/>
      <c r="X816" s="55"/>
      <c r="Y816" s="55"/>
      <c r="Z816" s="226"/>
      <c r="AA816" s="226"/>
      <c r="AB816" s="237"/>
      <c r="AC816" s="237"/>
      <c r="AD816" s="237"/>
      <c r="AE816" s="237"/>
      <c r="AF816" s="176"/>
      <c r="AG816" s="227"/>
      <c r="AH816" s="203"/>
      <c r="AI816" s="161"/>
      <c r="AJ816" s="96"/>
      <c r="AK816" s="56"/>
      <c r="AL816" s="56"/>
      <c r="AM816" s="56"/>
    </row>
    <row r="817" spans="1:39" ht="38.25" customHeight="1">
      <c r="A817" s="13"/>
      <c r="B817" s="13"/>
      <c r="C817" s="13"/>
      <c r="D817" s="147"/>
      <c r="E817" s="13"/>
      <c r="F817" s="38"/>
      <c r="G817" s="14"/>
      <c r="H817" s="14"/>
      <c r="I817" s="38"/>
      <c r="J817" s="13"/>
      <c r="K817" s="13"/>
      <c r="L817" s="49"/>
      <c r="M817" s="49"/>
      <c r="N817" s="39"/>
      <c r="O817" s="13"/>
      <c r="P817" s="529"/>
      <c r="Q817" s="226"/>
      <c r="R817" s="118"/>
      <c r="S817" s="118"/>
      <c r="T817" s="118"/>
      <c r="U817" s="226"/>
      <c r="V817" s="226"/>
      <c r="W817" s="226"/>
      <c r="X817" s="55"/>
      <c r="Y817" s="55"/>
      <c r="Z817" s="226"/>
      <c r="AA817" s="226"/>
      <c r="AB817" s="237"/>
      <c r="AC817" s="237"/>
      <c r="AD817" s="237"/>
      <c r="AE817" s="237"/>
      <c r="AF817" s="176"/>
      <c r="AG817" s="227"/>
      <c r="AH817" s="203"/>
      <c r="AI817" s="161"/>
      <c r="AJ817" s="96"/>
      <c r="AK817" s="56"/>
      <c r="AL817" s="56"/>
      <c r="AM817" s="56"/>
    </row>
    <row r="818" spans="1:39" ht="38.25" customHeight="1">
      <c r="A818" s="13"/>
      <c r="B818" s="13"/>
      <c r="C818" s="13"/>
      <c r="D818" s="147"/>
      <c r="E818" s="13"/>
      <c r="F818" s="38"/>
      <c r="G818" s="14"/>
      <c r="H818" s="14"/>
      <c r="I818" s="38"/>
      <c r="J818" s="13"/>
      <c r="K818" s="13"/>
      <c r="L818" s="49"/>
      <c r="M818" s="49"/>
      <c r="N818" s="39"/>
      <c r="O818" s="13"/>
      <c r="P818" s="529"/>
      <c r="Q818" s="226"/>
      <c r="R818" s="118"/>
      <c r="S818" s="118"/>
      <c r="T818" s="118"/>
      <c r="U818" s="226"/>
      <c r="V818" s="226"/>
      <c r="W818" s="226"/>
      <c r="X818" s="55"/>
      <c r="Y818" s="55"/>
      <c r="Z818" s="226"/>
      <c r="AA818" s="226"/>
      <c r="AB818" s="237"/>
      <c r="AC818" s="237"/>
      <c r="AD818" s="237"/>
      <c r="AE818" s="237"/>
      <c r="AF818" s="176"/>
      <c r="AG818" s="227"/>
      <c r="AH818" s="203"/>
      <c r="AI818" s="161"/>
      <c r="AJ818" s="96"/>
      <c r="AK818" s="56"/>
      <c r="AL818" s="56"/>
      <c r="AM818" s="56"/>
    </row>
    <row r="819" spans="1:39" ht="38.25" customHeight="1">
      <c r="A819" s="13"/>
      <c r="B819" s="13"/>
      <c r="C819" s="13"/>
      <c r="D819" s="147"/>
      <c r="E819" s="13"/>
      <c r="F819" s="38"/>
      <c r="G819" s="14"/>
      <c r="H819" s="14"/>
      <c r="I819" s="38"/>
      <c r="J819" s="13"/>
      <c r="K819" s="13"/>
      <c r="L819" s="49"/>
      <c r="M819" s="49"/>
      <c r="N819" s="39"/>
      <c r="O819" s="13"/>
      <c r="P819" s="529"/>
      <c r="Q819" s="226"/>
      <c r="R819" s="118"/>
      <c r="S819" s="118"/>
      <c r="T819" s="118"/>
      <c r="U819" s="226"/>
      <c r="V819" s="226"/>
      <c r="W819" s="226"/>
      <c r="X819" s="55"/>
      <c r="Y819" s="55"/>
      <c r="Z819" s="226"/>
      <c r="AA819" s="226"/>
      <c r="AB819" s="237"/>
      <c r="AC819" s="237"/>
      <c r="AD819" s="237"/>
      <c r="AE819" s="237"/>
      <c r="AF819" s="176"/>
      <c r="AG819" s="227"/>
      <c r="AH819" s="203"/>
      <c r="AI819" s="161"/>
      <c r="AJ819" s="96"/>
      <c r="AK819" s="56"/>
      <c r="AL819" s="56"/>
      <c r="AM819" s="56"/>
    </row>
    <row r="820" spans="1:39" ht="38.25" customHeight="1">
      <c r="A820" s="13"/>
      <c r="B820" s="13"/>
      <c r="C820" s="13"/>
      <c r="D820" s="147"/>
      <c r="E820" s="13"/>
      <c r="F820" s="38"/>
      <c r="G820" s="14"/>
      <c r="H820" s="14"/>
      <c r="I820" s="38"/>
      <c r="J820" s="13"/>
      <c r="K820" s="13"/>
      <c r="L820" s="49"/>
      <c r="M820" s="49"/>
      <c r="N820" s="39"/>
      <c r="O820" s="13"/>
      <c r="P820" s="529"/>
      <c r="Q820" s="226"/>
      <c r="R820" s="118"/>
      <c r="S820" s="118"/>
      <c r="T820" s="118"/>
      <c r="U820" s="226"/>
      <c r="V820" s="226"/>
      <c r="W820" s="226"/>
      <c r="X820" s="55"/>
      <c r="Y820" s="55"/>
      <c r="Z820" s="226"/>
      <c r="AA820" s="226"/>
      <c r="AB820" s="237"/>
      <c r="AC820" s="237"/>
      <c r="AD820" s="237"/>
      <c r="AE820" s="237"/>
      <c r="AF820" s="176"/>
      <c r="AG820" s="227"/>
      <c r="AH820" s="203"/>
      <c r="AI820" s="161"/>
      <c r="AJ820" s="96"/>
      <c r="AK820" s="56"/>
      <c r="AL820" s="56"/>
      <c r="AM820" s="56"/>
    </row>
    <row r="821" spans="1:39" ht="38.25" customHeight="1">
      <c r="A821" s="13"/>
      <c r="B821" s="13"/>
      <c r="C821" s="13"/>
      <c r="D821" s="147"/>
      <c r="E821" s="13"/>
      <c r="F821" s="38"/>
      <c r="G821" s="14"/>
      <c r="H821" s="14"/>
      <c r="I821" s="38"/>
      <c r="J821" s="13"/>
      <c r="K821" s="13"/>
      <c r="L821" s="49"/>
      <c r="M821" s="49"/>
      <c r="N821" s="39"/>
      <c r="O821" s="13"/>
      <c r="P821" s="529"/>
      <c r="Q821" s="226"/>
      <c r="R821" s="118"/>
      <c r="S821" s="118"/>
      <c r="T821" s="118"/>
      <c r="U821" s="226"/>
      <c r="V821" s="226"/>
      <c r="W821" s="226"/>
      <c r="X821" s="55"/>
      <c r="Y821" s="55"/>
      <c r="Z821" s="226"/>
      <c r="AA821" s="226"/>
      <c r="AB821" s="237"/>
      <c r="AC821" s="237"/>
      <c r="AD821" s="237"/>
      <c r="AE821" s="237"/>
      <c r="AF821" s="176"/>
      <c r="AG821" s="227"/>
      <c r="AH821" s="203"/>
      <c r="AI821" s="161"/>
      <c r="AJ821" s="96"/>
      <c r="AK821" s="56"/>
      <c r="AL821" s="56"/>
      <c r="AM821" s="56"/>
    </row>
    <row r="822" spans="1:39" ht="38.25" customHeight="1">
      <c r="A822" s="13"/>
      <c r="B822" s="13"/>
      <c r="C822" s="13"/>
      <c r="D822" s="147"/>
      <c r="E822" s="13"/>
      <c r="F822" s="38"/>
      <c r="G822" s="14"/>
      <c r="H822" s="14"/>
      <c r="I822" s="38"/>
      <c r="J822" s="13"/>
      <c r="K822" s="13"/>
      <c r="L822" s="49"/>
      <c r="M822" s="49"/>
      <c r="N822" s="39"/>
      <c r="O822" s="13"/>
      <c r="P822" s="529"/>
      <c r="Q822" s="226"/>
      <c r="R822" s="118"/>
      <c r="S822" s="118"/>
      <c r="T822" s="118"/>
      <c r="U822" s="226"/>
      <c r="V822" s="226"/>
      <c r="W822" s="226"/>
      <c r="X822" s="55"/>
      <c r="Y822" s="55"/>
      <c r="Z822" s="226"/>
      <c r="AA822" s="226"/>
      <c r="AB822" s="237"/>
      <c r="AC822" s="237"/>
      <c r="AD822" s="237"/>
      <c r="AE822" s="237"/>
      <c r="AF822" s="176"/>
      <c r="AG822" s="227"/>
      <c r="AH822" s="203"/>
      <c r="AI822" s="161"/>
      <c r="AJ822" s="96"/>
      <c r="AK822" s="56"/>
      <c r="AL822" s="56"/>
      <c r="AM822" s="56"/>
    </row>
    <row r="823" spans="1:39" ht="38.25" customHeight="1">
      <c r="A823" s="13"/>
      <c r="B823" s="13"/>
      <c r="C823" s="13"/>
      <c r="D823" s="147"/>
      <c r="E823" s="13"/>
      <c r="F823" s="38"/>
      <c r="G823" s="14"/>
      <c r="H823" s="14"/>
      <c r="I823" s="38"/>
      <c r="J823" s="13"/>
      <c r="K823" s="13"/>
      <c r="L823" s="49"/>
      <c r="M823" s="49"/>
      <c r="N823" s="39"/>
      <c r="O823" s="13"/>
      <c r="P823" s="529"/>
      <c r="Q823" s="226"/>
      <c r="R823" s="118"/>
      <c r="S823" s="118"/>
      <c r="T823" s="118"/>
      <c r="U823" s="226"/>
      <c r="V823" s="226"/>
      <c r="W823" s="226"/>
      <c r="X823" s="55"/>
      <c r="Y823" s="55"/>
      <c r="Z823" s="226"/>
      <c r="AA823" s="226"/>
      <c r="AB823" s="237"/>
      <c r="AC823" s="237"/>
      <c r="AD823" s="237"/>
      <c r="AE823" s="237"/>
      <c r="AF823" s="176"/>
      <c r="AG823" s="227"/>
      <c r="AH823" s="203"/>
      <c r="AI823" s="161"/>
      <c r="AJ823" s="96"/>
      <c r="AK823" s="56"/>
      <c r="AL823" s="56"/>
      <c r="AM823" s="56"/>
    </row>
    <row r="824" spans="1:39" ht="38.25" customHeight="1">
      <c r="A824" s="13"/>
      <c r="B824" s="13"/>
      <c r="C824" s="13"/>
      <c r="D824" s="147"/>
      <c r="E824" s="13"/>
      <c r="F824" s="38"/>
      <c r="G824" s="14"/>
      <c r="H824" s="14"/>
      <c r="I824" s="38"/>
      <c r="J824" s="13"/>
      <c r="K824" s="13"/>
      <c r="L824" s="49"/>
      <c r="M824" s="49"/>
      <c r="N824" s="39"/>
      <c r="O824" s="13"/>
      <c r="P824" s="529"/>
      <c r="Q824" s="226"/>
      <c r="R824" s="118"/>
      <c r="S824" s="118"/>
      <c r="T824" s="118"/>
      <c r="U824" s="226"/>
      <c r="V824" s="226"/>
      <c r="W824" s="226"/>
      <c r="X824" s="55"/>
      <c r="Y824" s="55"/>
      <c r="Z824" s="226"/>
      <c r="AA824" s="226"/>
      <c r="AB824" s="237"/>
      <c r="AC824" s="237"/>
      <c r="AD824" s="237"/>
      <c r="AE824" s="237"/>
      <c r="AF824" s="176"/>
      <c r="AG824" s="227"/>
      <c r="AH824" s="203"/>
      <c r="AI824" s="161"/>
      <c r="AJ824" s="96"/>
      <c r="AK824" s="56"/>
      <c r="AL824" s="56"/>
      <c r="AM824" s="56"/>
    </row>
    <row r="825" spans="1:39" ht="38.25" customHeight="1">
      <c r="A825" s="13"/>
      <c r="B825" s="13"/>
      <c r="C825" s="13"/>
      <c r="D825" s="147"/>
      <c r="E825" s="13"/>
      <c r="F825" s="38"/>
      <c r="G825" s="14"/>
      <c r="H825" s="14"/>
      <c r="I825" s="38"/>
      <c r="J825" s="13"/>
      <c r="K825" s="13"/>
      <c r="L825" s="49"/>
      <c r="M825" s="49"/>
      <c r="N825" s="39"/>
      <c r="O825" s="13"/>
      <c r="P825" s="529"/>
      <c r="Q825" s="226"/>
      <c r="R825" s="118"/>
      <c r="S825" s="118"/>
      <c r="T825" s="118"/>
      <c r="U825" s="226"/>
      <c r="V825" s="226"/>
      <c r="W825" s="226"/>
      <c r="X825" s="55"/>
      <c r="Y825" s="55"/>
      <c r="Z825" s="226"/>
      <c r="AA825" s="226"/>
      <c r="AB825" s="237"/>
      <c r="AC825" s="237"/>
      <c r="AD825" s="237"/>
      <c r="AE825" s="237"/>
      <c r="AF825" s="176"/>
      <c r="AG825" s="227"/>
      <c r="AH825" s="203"/>
      <c r="AI825" s="161"/>
      <c r="AJ825" s="96"/>
      <c r="AK825" s="56"/>
      <c r="AL825" s="56"/>
      <c r="AM825" s="56"/>
    </row>
    <row r="826" spans="1:39" ht="38.25" customHeight="1">
      <c r="A826" s="13"/>
      <c r="B826" s="13"/>
      <c r="C826" s="13"/>
      <c r="D826" s="147"/>
      <c r="E826" s="13"/>
      <c r="F826" s="38"/>
      <c r="G826" s="14"/>
      <c r="H826" s="14"/>
      <c r="I826" s="38"/>
      <c r="J826" s="13"/>
      <c r="K826" s="13"/>
      <c r="L826" s="49"/>
      <c r="M826" s="49"/>
      <c r="N826" s="39"/>
      <c r="O826" s="13"/>
      <c r="P826" s="529"/>
      <c r="Q826" s="226"/>
      <c r="R826" s="118"/>
      <c r="S826" s="118"/>
      <c r="T826" s="118"/>
      <c r="U826" s="226"/>
      <c r="V826" s="226"/>
      <c r="W826" s="226"/>
      <c r="X826" s="55"/>
      <c r="Y826" s="55"/>
      <c r="Z826" s="226"/>
      <c r="AA826" s="226"/>
      <c r="AB826" s="237"/>
      <c r="AC826" s="237"/>
      <c r="AD826" s="237"/>
      <c r="AE826" s="237"/>
      <c r="AF826" s="176"/>
      <c r="AG826" s="227"/>
      <c r="AH826" s="203"/>
      <c r="AI826" s="161"/>
      <c r="AJ826" s="96"/>
      <c r="AK826" s="56"/>
      <c r="AL826" s="56"/>
      <c r="AM826" s="56"/>
    </row>
    <row r="827" spans="1:39" ht="38.25" customHeight="1">
      <c r="A827" s="13"/>
      <c r="B827" s="13"/>
      <c r="C827" s="13"/>
      <c r="D827" s="147"/>
      <c r="E827" s="13"/>
      <c r="F827" s="38"/>
      <c r="G827" s="14"/>
      <c r="H827" s="14"/>
      <c r="I827" s="38"/>
      <c r="J827" s="13"/>
      <c r="K827" s="13"/>
      <c r="L827" s="49"/>
      <c r="M827" s="49"/>
      <c r="N827" s="39"/>
      <c r="O827" s="13"/>
      <c r="P827" s="529"/>
      <c r="Q827" s="226"/>
      <c r="R827" s="118"/>
      <c r="S827" s="118"/>
      <c r="T827" s="118"/>
      <c r="U827" s="226"/>
      <c r="V827" s="226"/>
      <c r="W827" s="226"/>
      <c r="X827" s="55"/>
      <c r="Y827" s="55"/>
      <c r="Z827" s="226"/>
      <c r="AA827" s="226"/>
      <c r="AB827" s="237"/>
      <c r="AC827" s="237"/>
      <c r="AD827" s="237"/>
      <c r="AE827" s="237"/>
      <c r="AF827" s="176"/>
      <c r="AG827" s="227"/>
      <c r="AH827" s="203"/>
      <c r="AI827" s="161"/>
      <c r="AJ827" s="96"/>
      <c r="AK827" s="56"/>
      <c r="AL827" s="56"/>
      <c r="AM827" s="56"/>
    </row>
    <row r="828" spans="1:39" ht="38.25" customHeight="1">
      <c r="A828" s="13"/>
      <c r="B828" s="13"/>
      <c r="C828" s="13"/>
      <c r="D828" s="147"/>
      <c r="E828" s="13"/>
      <c r="F828" s="38"/>
      <c r="G828" s="14"/>
      <c r="H828" s="14"/>
      <c r="I828" s="38"/>
      <c r="J828" s="13"/>
      <c r="K828" s="13"/>
      <c r="L828" s="49"/>
      <c r="M828" s="49"/>
      <c r="N828" s="39"/>
      <c r="O828" s="13"/>
      <c r="P828" s="529"/>
      <c r="Q828" s="226"/>
      <c r="R828" s="118"/>
      <c r="S828" s="118"/>
      <c r="T828" s="118"/>
      <c r="U828" s="226"/>
      <c r="V828" s="226"/>
      <c r="W828" s="226"/>
      <c r="X828" s="55"/>
      <c r="Y828" s="55"/>
      <c r="Z828" s="226"/>
      <c r="AA828" s="226"/>
      <c r="AB828" s="237"/>
      <c r="AC828" s="237"/>
      <c r="AD828" s="237"/>
      <c r="AE828" s="237"/>
      <c r="AF828" s="176"/>
      <c r="AG828" s="227"/>
      <c r="AH828" s="203"/>
      <c r="AI828" s="161"/>
      <c r="AJ828" s="96"/>
      <c r="AK828" s="56"/>
      <c r="AL828" s="56"/>
      <c r="AM828" s="56"/>
    </row>
    <row r="829" spans="1:39" ht="38.25" customHeight="1">
      <c r="A829" s="13"/>
      <c r="B829" s="13"/>
      <c r="C829" s="13"/>
      <c r="D829" s="147"/>
      <c r="E829" s="13"/>
      <c r="F829" s="38"/>
      <c r="G829" s="14"/>
      <c r="H829" s="14"/>
      <c r="I829" s="38"/>
      <c r="J829" s="13"/>
      <c r="K829" s="13"/>
      <c r="L829" s="49"/>
      <c r="M829" s="49"/>
      <c r="N829" s="39"/>
      <c r="O829" s="13"/>
      <c r="P829" s="529"/>
      <c r="Q829" s="226"/>
      <c r="R829" s="118"/>
      <c r="S829" s="118"/>
      <c r="T829" s="118"/>
      <c r="U829" s="226"/>
      <c r="V829" s="226"/>
      <c r="W829" s="226"/>
      <c r="X829" s="55"/>
      <c r="Y829" s="55"/>
      <c r="Z829" s="226"/>
      <c r="AA829" s="226"/>
      <c r="AB829" s="237"/>
      <c r="AC829" s="237"/>
      <c r="AD829" s="237"/>
      <c r="AE829" s="237"/>
      <c r="AF829" s="176"/>
      <c r="AG829" s="227"/>
      <c r="AH829" s="203"/>
      <c r="AI829" s="161"/>
      <c r="AJ829" s="96"/>
      <c r="AK829" s="56"/>
      <c r="AL829" s="56"/>
      <c r="AM829" s="56"/>
    </row>
    <row r="830" spans="1:39" ht="38.25" customHeight="1">
      <c r="A830" s="13"/>
      <c r="B830" s="13"/>
      <c r="C830" s="13"/>
      <c r="D830" s="147"/>
      <c r="E830" s="13"/>
      <c r="F830" s="38"/>
      <c r="G830" s="14"/>
      <c r="H830" s="14"/>
      <c r="I830" s="38"/>
      <c r="J830" s="13"/>
      <c r="K830" s="13"/>
      <c r="L830" s="49"/>
      <c r="M830" s="49"/>
      <c r="N830" s="39"/>
      <c r="O830" s="13"/>
      <c r="P830" s="529"/>
      <c r="Q830" s="226"/>
      <c r="R830" s="118"/>
      <c r="S830" s="118"/>
      <c r="T830" s="118"/>
      <c r="U830" s="226"/>
      <c r="V830" s="226"/>
      <c r="W830" s="226"/>
      <c r="X830" s="55"/>
      <c r="Y830" s="55"/>
      <c r="Z830" s="226"/>
      <c r="AA830" s="226"/>
      <c r="AB830" s="237"/>
      <c r="AC830" s="237"/>
      <c r="AD830" s="237"/>
      <c r="AE830" s="237"/>
      <c r="AF830" s="176"/>
      <c r="AG830" s="227"/>
      <c r="AH830" s="203"/>
      <c r="AI830" s="161"/>
      <c r="AJ830" s="96"/>
      <c r="AK830" s="56"/>
      <c r="AL830" s="56"/>
      <c r="AM830" s="56"/>
    </row>
    <row r="831" spans="1:39" ht="38.25" customHeight="1">
      <c r="A831" s="13"/>
      <c r="B831" s="13"/>
      <c r="C831" s="13"/>
      <c r="D831" s="147"/>
      <c r="E831" s="13"/>
      <c r="F831" s="38"/>
      <c r="G831" s="14"/>
      <c r="H831" s="14"/>
      <c r="I831" s="38"/>
      <c r="J831" s="13"/>
      <c r="K831" s="13"/>
      <c r="L831" s="49"/>
      <c r="M831" s="49"/>
      <c r="N831" s="39"/>
      <c r="O831" s="13"/>
      <c r="P831" s="529"/>
      <c r="Q831" s="226"/>
      <c r="R831" s="118"/>
      <c r="S831" s="118"/>
      <c r="T831" s="118"/>
      <c r="U831" s="226"/>
      <c r="V831" s="226"/>
      <c r="W831" s="226"/>
      <c r="X831" s="55"/>
      <c r="Y831" s="55"/>
      <c r="Z831" s="226"/>
      <c r="AA831" s="226"/>
      <c r="AB831" s="237"/>
      <c r="AC831" s="237"/>
      <c r="AD831" s="237"/>
      <c r="AE831" s="237"/>
      <c r="AF831" s="176"/>
      <c r="AG831" s="227"/>
      <c r="AH831" s="203"/>
      <c r="AI831" s="161"/>
      <c r="AJ831" s="96"/>
      <c r="AK831" s="56"/>
      <c r="AL831" s="56"/>
      <c r="AM831" s="56"/>
    </row>
    <row r="832" spans="1:39" ht="38.25" customHeight="1">
      <c r="A832" s="13"/>
      <c r="B832" s="13"/>
      <c r="C832" s="13"/>
      <c r="D832" s="147"/>
      <c r="E832" s="13"/>
      <c r="F832" s="38"/>
      <c r="G832" s="14"/>
      <c r="H832" s="14"/>
      <c r="I832" s="38"/>
      <c r="J832" s="13"/>
      <c r="K832" s="13"/>
      <c r="L832" s="49"/>
      <c r="M832" s="49"/>
      <c r="N832" s="39"/>
      <c r="O832" s="13"/>
      <c r="P832" s="529"/>
      <c r="Q832" s="226"/>
      <c r="R832" s="118"/>
      <c r="S832" s="118"/>
      <c r="T832" s="118"/>
      <c r="U832" s="226"/>
      <c r="V832" s="226"/>
      <c r="W832" s="226"/>
      <c r="X832" s="55"/>
      <c r="Y832" s="55"/>
      <c r="Z832" s="226"/>
      <c r="AA832" s="226"/>
      <c r="AB832" s="237"/>
      <c r="AC832" s="237"/>
      <c r="AD832" s="237"/>
      <c r="AE832" s="237"/>
      <c r="AF832" s="176"/>
      <c r="AG832" s="227"/>
      <c r="AH832" s="203"/>
      <c r="AI832" s="161"/>
      <c r="AJ832" s="96"/>
      <c r="AK832" s="56"/>
      <c r="AL832" s="56"/>
      <c r="AM832" s="56"/>
    </row>
    <row r="833" spans="1:39" ht="38.25" customHeight="1">
      <c r="A833" s="13"/>
      <c r="B833" s="13"/>
      <c r="C833" s="13"/>
      <c r="D833" s="147"/>
      <c r="E833" s="13"/>
      <c r="F833" s="38"/>
      <c r="G833" s="14"/>
      <c r="H833" s="14"/>
      <c r="I833" s="38"/>
      <c r="J833" s="13"/>
      <c r="K833" s="13"/>
      <c r="L833" s="49"/>
      <c r="M833" s="49"/>
      <c r="N833" s="39"/>
      <c r="O833" s="13"/>
      <c r="P833" s="529"/>
      <c r="Q833" s="226"/>
      <c r="R833" s="118"/>
      <c r="S833" s="118"/>
      <c r="T833" s="118"/>
      <c r="U833" s="226"/>
      <c r="V833" s="226"/>
      <c r="W833" s="226"/>
      <c r="X833" s="55"/>
      <c r="Y833" s="55"/>
      <c r="Z833" s="226"/>
      <c r="AA833" s="226"/>
      <c r="AB833" s="237"/>
      <c r="AC833" s="237"/>
      <c r="AD833" s="237"/>
      <c r="AE833" s="237"/>
      <c r="AF833" s="176"/>
      <c r="AG833" s="227"/>
      <c r="AH833" s="203"/>
      <c r="AI833" s="161"/>
      <c r="AJ833" s="96"/>
      <c r="AK833" s="56"/>
      <c r="AL833" s="56"/>
      <c r="AM833" s="56"/>
    </row>
    <row r="834" spans="1:39" ht="38.25" customHeight="1">
      <c r="A834" s="13"/>
      <c r="B834" s="13"/>
      <c r="C834" s="13"/>
      <c r="D834" s="147"/>
      <c r="E834" s="13"/>
      <c r="F834" s="38"/>
      <c r="G834" s="14"/>
      <c r="H834" s="14"/>
      <c r="I834" s="38"/>
      <c r="J834" s="13"/>
      <c r="K834" s="13"/>
      <c r="L834" s="49"/>
      <c r="M834" s="49"/>
      <c r="N834" s="39"/>
      <c r="O834" s="13"/>
      <c r="P834" s="529"/>
      <c r="Q834" s="226"/>
      <c r="R834" s="118"/>
      <c r="S834" s="118"/>
      <c r="T834" s="118"/>
      <c r="U834" s="226"/>
      <c r="V834" s="226"/>
      <c r="W834" s="226"/>
      <c r="X834" s="55"/>
      <c r="Y834" s="55"/>
      <c r="Z834" s="226"/>
      <c r="AA834" s="226"/>
      <c r="AB834" s="237"/>
      <c r="AC834" s="237"/>
      <c r="AD834" s="237"/>
      <c r="AE834" s="237"/>
      <c r="AF834" s="176"/>
      <c r="AG834" s="227"/>
      <c r="AH834" s="203"/>
      <c r="AI834" s="161"/>
      <c r="AJ834" s="96"/>
      <c r="AK834" s="56"/>
      <c r="AL834" s="56"/>
      <c r="AM834" s="56"/>
    </row>
    <row r="835" spans="1:39" ht="38.25" customHeight="1">
      <c r="A835" s="13"/>
      <c r="B835" s="13"/>
      <c r="C835" s="13"/>
      <c r="D835" s="147"/>
      <c r="E835" s="13"/>
      <c r="F835" s="38"/>
      <c r="G835" s="14"/>
      <c r="H835" s="14"/>
      <c r="I835" s="38"/>
      <c r="J835" s="13"/>
      <c r="K835" s="13"/>
      <c r="L835" s="49"/>
      <c r="M835" s="49"/>
      <c r="N835" s="39"/>
      <c r="O835" s="13"/>
      <c r="P835" s="529"/>
      <c r="Q835" s="226"/>
      <c r="R835" s="118"/>
      <c r="S835" s="118"/>
      <c r="T835" s="118"/>
      <c r="U835" s="226"/>
      <c r="V835" s="226"/>
      <c r="W835" s="226"/>
      <c r="X835" s="55"/>
      <c r="Y835" s="55"/>
      <c r="Z835" s="226"/>
      <c r="AA835" s="226"/>
      <c r="AB835" s="237"/>
      <c r="AC835" s="237"/>
      <c r="AD835" s="237"/>
      <c r="AE835" s="237"/>
      <c r="AF835" s="176"/>
      <c r="AG835" s="227"/>
      <c r="AH835" s="203"/>
      <c r="AI835" s="161"/>
      <c r="AJ835" s="96"/>
      <c r="AK835" s="56"/>
      <c r="AL835" s="56"/>
      <c r="AM835" s="56"/>
    </row>
    <row r="836" spans="1:39" ht="38.25" customHeight="1">
      <c r="A836" s="13"/>
      <c r="B836" s="13"/>
      <c r="C836" s="13"/>
      <c r="D836" s="147"/>
      <c r="E836" s="13"/>
      <c r="F836" s="38"/>
      <c r="G836" s="14"/>
      <c r="H836" s="14"/>
      <c r="I836" s="38"/>
      <c r="J836" s="13"/>
      <c r="K836" s="13"/>
      <c r="L836" s="49"/>
      <c r="M836" s="49"/>
      <c r="N836" s="39"/>
      <c r="O836" s="13"/>
      <c r="P836" s="529"/>
      <c r="Q836" s="226"/>
      <c r="R836" s="118"/>
      <c r="S836" s="118"/>
      <c r="T836" s="118"/>
      <c r="U836" s="226"/>
      <c r="V836" s="226"/>
      <c r="W836" s="226"/>
      <c r="X836" s="55"/>
      <c r="Y836" s="55"/>
      <c r="Z836" s="226"/>
      <c r="AA836" s="226"/>
      <c r="AB836" s="237"/>
      <c r="AC836" s="237"/>
      <c r="AD836" s="237"/>
      <c r="AE836" s="237"/>
      <c r="AF836" s="176"/>
      <c r="AG836" s="227"/>
      <c r="AH836" s="203"/>
      <c r="AI836" s="161"/>
      <c r="AJ836" s="96"/>
      <c r="AK836" s="56"/>
      <c r="AL836" s="56"/>
      <c r="AM836" s="56"/>
    </row>
    <row r="837" spans="1:39" ht="38.25" customHeight="1">
      <c r="A837" s="13"/>
      <c r="B837" s="13"/>
      <c r="C837" s="13"/>
      <c r="D837" s="147"/>
      <c r="E837" s="13"/>
      <c r="F837" s="38"/>
      <c r="G837" s="14"/>
      <c r="H837" s="14"/>
      <c r="I837" s="38"/>
      <c r="J837" s="13"/>
      <c r="K837" s="13"/>
      <c r="L837" s="49"/>
      <c r="M837" s="49"/>
      <c r="N837" s="39"/>
      <c r="O837" s="13"/>
      <c r="P837" s="529"/>
      <c r="Q837" s="226"/>
      <c r="R837" s="118"/>
      <c r="S837" s="118"/>
      <c r="T837" s="118"/>
      <c r="U837" s="226"/>
      <c r="V837" s="226"/>
      <c r="W837" s="226"/>
      <c r="X837" s="55"/>
      <c r="Y837" s="55"/>
      <c r="Z837" s="226"/>
      <c r="AA837" s="226"/>
      <c r="AB837" s="237"/>
      <c r="AC837" s="237"/>
      <c r="AD837" s="237"/>
      <c r="AE837" s="237"/>
      <c r="AF837" s="176"/>
      <c r="AG837" s="227"/>
      <c r="AH837" s="203"/>
      <c r="AI837" s="161"/>
      <c r="AJ837" s="96"/>
      <c r="AK837" s="56"/>
      <c r="AL837" s="56"/>
      <c r="AM837" s="56"/>
    </row>
    <row r="838" spans="1:39" ht="38.25" customHeight="1">
      <c r="A838" s="13"/>
      <c r="B838" s="13"/>
      <c r="C838" s="13"/>
      <c r="D838" s="147"/>
      <c r="E838" s="13"/>
      <c r="F838" s="38"/>
      <c r="G838" s="14"/>
      <c r="H838" s="14"/>
      <c r="I838" s="38"/>
      <c r="J838" s="13"/>
      <c r="K838" s="13"/>
      <c r="L838" s="49"/>
      <c r="M838" s="49"/>
      <c r="N838" s="39"/>
      <c r="O838" s="13"/>
      <c r="P838" s="529"/>
      <c r="Q838" s="226"/>
      <c r="R838" s="118"/>
      <c r="S838" s="118"/>
      <c r="T838" s="118"/>
      <c r="U838" s="226"/>
      <c r="V838" s="226"/>
      <c r="W838" s="226"/>
      <c r="X838" s="55"/>
      <c r="Y838" s="55"/>
      <c r="Z838" s="226"/>
      <c r="AA838" s="226"/>
      <c r="AB838" s="237"/>
      <c r="AC838" s="237"/>
      <c r="AD838" s="237"/>
      <c r="AE838" s="237"/>
      <c r="AF838" s="176"/>
      <c r="AG838" s="227"/>
      <c r="AH838" s="203"/>
      <c r="AI838" s="161"/>
      <c r="AJ838" s="96"/>
      <c r="AK838" s="56"/>
      <c r="AL838" s="56"/>
      <c r="AM838" s="56"/>
    </row>
    <row r="839" spans="1:39" ht="38.25" customHeight="1">
      <c r="A839" s="13"/>
      <c r="B839" s="13"/>
      <c r="C839" s="13"/>
      <c r="D839" s="147"/>
      <c r="E839" s="13"/>
      <c r="F839" s="38"/>
      <c r="G839" s="14"/>
      <c r="H839" s="14"/>
      <c r="I839" s="38"/>
      <c r="J839" s="13"/>
      <c r="K839" s="13"/>
      <c r="L839" s="49"/>
      <c r="M839" s="49"/>
      <c r="N839" s="39"/>
      <c r="O839" s="13"/>
      <c r="P839" s="529"/>
      <c r="Q839" s="226"/>
      <c r="R839" s="118"/>
      <c r="S839" s="118"/>
      <c r="T839" s="118"/>
      <c r="U839" s="226"/>
      <c r="V839" s="226"/>
      <c r="W839" s="226"/>
      <c r="X839" s="55"/>
      <c r="Y839" s="55"/>
      <c r="Z839" s="226"/>
      <c r="AA839" s="226"/>
      <c r="AB839" s="237"/>
      <c r="AC839" s="237"/>
      <c r="AD839" s="237"/>
      <c r="AE839" s="237"/>
      <c r="AF839" s="176"/>
      <c r="AG839" s="227"/>
      <c r="AH839" s="203"/>
      <c r="AI839" s="161"/>
      <c r="AJ839" s="96"/>
      <c r="AK839" s="56"/>
      <c r="AL839" s="56"/>
      <c r="AM839" s="56"/>
    </row>
    <row r="840" spans="1:39" ht="38.25" customHeight="1">
      <c r="A840" s="13"/>
      <c r="B840" s="13"/>
      <c r="C840" s="13"/>
      <c r="D840" s="147"/>
      <c r="E840" s="13"/>
      <c r="F840" s="38"/>
      <c r="G840" s="14"/>
      <c r="H840" s="14"/>
      <c r="I840" s="38"/>
      <c r="J840" s="13"/>
      <c r="K840" s="13"/>
      <c r="L840" s="49"/>
      <c r="M840" s="49"/>
      <c r="N840" s="39"/>
      <c r="O840" s="13"/>
      <c r="P840" s="529"/>
      <c r="Q840" s="226"/>
      <c r="R840" s="118"/>
      <c r="S840" s="118"/>
      <c r="T840" s="118"/>
      <c r="U840" s="226"/>
      <c r="V840" s="226"/>
      <c r="W840" s="226"/>
      <c r="X840" s="55"/>
      <c r="Y840" s="55"/>
      <c r="Z840" s="226"/>
      <c r="AA840" s="226"/>
      <c r="AB840" s="237"/>
      <c r="AC840" s="237"/>
      <c r="AD840" s="237"/>
      <c r="AE840" s="237"/>
      <c r="AF840" s="176"/>
      <c r="AG840" s="227"/>
      <c r="AH840" s="203"/>
      <c r="AI840" s="161"/>
      <c r="AJ840" s="96"/>
      <c r="AK840" s="56"/>
      <c r="AL840" s="56"/>
      <c r="AM840" s="56"/>
    </row>
    <row r="841" spans="1:39" ht="38.25" customHeight="1">
      <c r="A841" s="13"/>
      <c r="B841" s="13"/>
      <c r="C841" s="13"/>
      <c r="D841" s="147"/>
      <c r="E841" s="13"/>
      <c r="F841" s="38"/>
      <c r="G841" s="14"/>
      <c r="H841" s="14"/>
      <c r="I841" s="38"/>
      <c r="J841" s="13"/>
      <c r="K841" s="13"/>
      <c r="L841" s="49"/>
      <c r="M841" s="49"/>
      <c r="N841" s="39"/>
      <c r="O841" s="13"/>
      <c r="P841" s="529"/>
      <c r="Q841" s="226"/>
      <c r="R841" s="118"/>
      <c r="S841" s="118"/>
      <c r="T841" s="118"/>
      <c r="U841" s="226"/>
      <c r="V841" s="226"/>
      <c r="W841" s="226"/>
      <c r="X841" s="55"/>
      <c r="Y841" s="55"/>
      <c r="Z841" s="226"/>
      <c r="AA841" s="226"/>
      <c r="AB841" s="237"/>
      <c r="AC841" s="237"/>
      <c r="AD841" s="237"/>
      <c r="AE841" s="237"/>
      <c r="AF841" s="176"/>
      <c r="AG841" s="227"/>
      <c r="AH841" s="203"/>
      <c r="AI841" s="161"/>
      <c r="AJ841" s="96"/>
      <c r="AK841" s="56"/>
      <c r="AL841" s="56"/>
      <c r="AM841" s="56"/>
    </row>
    <row r="842" spans="1:39" ht="38.25" customHeight="1">
      <c r="A842" s="13"/>
      <c r="B842" s="13"/>
      <c r="C842" s="13"/>
      <c r="D842" s="147"/>
      <c r="E842" s="13"/>
      <c r="F842" s="38"/>
      <c r="G842" s="14"/>
      <c r="H842" s="14"/>
      <c r="I842" s="38"/>
      <c r="J842" s="13"/>
      <c r="K842" s="13"/>
      <c r="L842" s="49"/>
      <c r="M842" s="49"/>
      <c r="N842" s="39"/>
      <c r="O842" s="13"/>
      <c r="P842" s="529"/>
      <c r="Q842" s="226"/>
      <c r="R842" s="118"/>
      <c r="S842" s="118"/>
      <c r="T842" s="118"/>
      <c r="U842" s="226"/>
      <c r="V842" s="226"/>
      <c r="W842" s="226"/>
      <c r="X842" s="55"/>
      <c r="Y842" s="55"/>
      <c r="Z842" s="226"/>
      <c r="AA842" s="226"/>
      <c r="AB842" s="237"/>
      <c r="AC842" s="237"/>
      <c r="AD842" s="237"/>
      <c r="AE842" s="237"/>
      <c r="AF842" s="176"/>
      <c r="AG842" s="227"/>
      <c r="AH842" s="203"/>
      <c r="AI842" s="161"/>
      <c r="AJ842" s="96"/>
      <c r="AK842" s="56"/>
      <c r="AL842" s="56"/>
      <c r="AM842" s="56"/>
    </row>
    <row r="843" spans="1:39" ht="38.25" customHeight="1">
      <c r="A843" s="13"/>
      <c r="B843" s="13"/>
      <c r="C843" s="13"/>
      <c r="D843" s="147"/>
      <c r="E843" s="13"/>
      <c r="F843" s="38"/>
      <c r="G843" s="14"/>
      <c r="H843" s="14"/>
      <c r="I843" s="38"/>
      <c r="J843" s="13"/>
      <c r="K843" s="13"/>
      <c r="L843" s="49"/>
      <c r="M843" s="49"/>
      <c r="N843" s="39"/>
      <c r="O843" s="13"/>
      <c r="P843" s="529"/>
      <c r="Q843" s="226"/>
      <c r="R843" s="118"/>
      <c r="S843" s="118"/>
      <c r="T843" s="118"/>
      <c r="U843" s="226"/>
      <c r="V843" s="226"/>
      <c r="W843" s="226"/>
      <c r="X843" s="55"/>
      <c r="Y843" s="55"/>
      <c r="Z843" s="226"/>
      <c r="AA843" s="226"/>
      <c r="AB843" s="237"/>
      <c r="AC843" s="237"/>
      <c r="AD843" s="237"/>
      <c r="AE843" s="237"/>
      <c r="AF843" s="176"/>
      <c r="AG843" s="227"/>
      <c r="AH843" s="203"/>
      <c r="AI843" s="161"/>
      <c r="AJ843" s="96"/>
      <c r="AK843" s="56"/>
      <c r="AL843" s="56"/>
      <c r="AM843" s="56"/>
    </row>
    <row r="844" spans="1:39" ht="38.25" customHeight="1">
      <c r="A844" s="13"/>
      <c r="B844" s="13"/>
      <c r="C844" s="13"/>
      <c r="D844" s="147"/>
      <c r="E844" s="13"/>
      <c r="F844" s="38"/>
      <c r="G844" s="14"/>
      <c r="H844" s="14"/>
      <c r="I844" s="38"/>
      <c r="J844" s="13"/>
      <c r="K844" s="13"/>
      <c r="L844" s="49"/>
      <c r="M844" s="49"/>
      <c r="N844" s="39"/>
      <c r="O844" s="13"/>
      <c r="P844" s="529"/>
      <c r="Q844" s="226"/>
      <c r="R844" s="118"/>
      <c r="S844" s="118"/>
      <c r="T844" s="118"/>
      <c r="U844" s="226"/>
      <c r="V844" s="226"/>
      <c r="W844" s="226"/>
      <c r="X844" s="55"/>
      <c r="Y844" s="55"/>
      <c r="Z844" s="226"/>
      <c r="AA844" s="226"/>
      <c r="AB844" s="237"/>
      <c r="AC844" s="237"/>
      <c r="AD844" s="237"/>
      <c r="AE844" s="237"/>
      <c r="AF844" s="176"/>
      <c r="AG844" s="227"/>
      <c r="AH844" s="203"/>
      <c r="AI844" s="161"/>
      <c r="AJ844" s="96"/>
      <c r="AK844" s="56"/>
      <c r="AL844" s="56"/>
      <c r="AM844" s="56"/>
    </row>
    <row r="845" spans="1:39" ht="38.25" customHeight="1">
      <c r="A845" s="13"/>
      <c r="B845" s="13"/>
      <c r="C845" s="13"/>
      <c r="D845" s="147"/>
      <c r="E845" s="13"/>
      <c r="F845" s="38"/>
      <c r="G845" s="14"/>
      <c r="H845" s="14"/>
      <c r="I845" s="38"/>
      <c r="J845" s="13"/>
      <c r="K845" s="13"/>
      <c r="L845" s="49"/>
      <c r="M845" s="49"/>
      <c r="N845" s="39"/>
      <c r="O845" s="13"/>
      <c r="P845" s="529"/>
      <c r="Q845" s="226"/>
      <c r="R845" s="118"/>
      <c r="S845" s="118"/>
      <c r="T845" s="118"/>
      <c r="U845" s="226"/>
      <c r="V845" s="226"/>
      <c r="W845" s="226"/>
      <c r="X845" s="55"/>
      <c r="Y845" s="55"/>
      <c r="Z845" s="226"/>
      <c r="AA845" s="226"/>
      <c r="AB845" s="237"/>
      <c r="AC845" s="237"/>
      <c r="AD845" s="237"/>
      <c r="AE845" s="237"/>
      <c r="AF845" s="176"/>
      <c r="AG845" s="227"/>
      <c r="AH845" s="203"/>
      <c r="AI845" s="161"/>
      <c r="AJ845" s="96"/>
      <c r="AK845" s="56"/>
      <c r="AL845" s="56"/>
      <c r="AM845" s="56"/>
    </row>
    <row r="846" spans="1:39" ht="38.25" customHeight="1">
      <c r="A846" s="13"/>
      <c r="B846" s="13"/>
      <c r="C846" s="13"/>
      <c r="D846" s="147"/>
      <c r="E846" s="13"/>
      <c r="F846" s="38"/>
      <c r="G846" s="14"/>
      <c r="H846" s="14"/>
      <c r="I846" s="38"/>
      <c r="J846" s="13"/>
      <c r="K846" s="13"/>
      <c r="L846" s="49"/>
      <c r="M846" s="49"/>
      <c r="N846" s="39"/>
      <c r="O846" s="13"/>
      <c r="P846" s="529"/>
      <c r="Q846" s="226"/>
      <c r="R846" s="118"/>
      <c r="S846" s="118"/>
      <c r="T846" s="118"/>
      <c r="U846" s="226"/>
      <c r="V846" s="226"/>
      <c r="W846" s="226"/>
      <c r="X846" s="55"/>
      <c r="Y846" s="55"/>
      <c r="Z846" s="226"/>
      <c r="AA846" s="226"/>
      <c r="AB846" s="237"/>
      <c r="AC846" s="237"/>
      <c r="AD846" s="237"/>
      <c r="AE846" s="237"/>
      <c r="AF846" s="176"/>
      <c r="AG846" s="227"/>
      <c r="AH846" s="203"/>
      <c r="AI846" s="161"/>
      <c r="AJ846" s="96"/>
      <c r="AK846" s="56"/>
      <c r="AL846" s="56"/>
      <c r="AM846" s="56"/>
    </row>
    <row r="847" spans="1:39" ht="38.25" customHeight="1">
      <c r="A847" s="13"/>
      <c r="B847" s="13"/>
      <c r="C847" s="13"/>
      <c r="D847" s="147"/>
      <c r="E847" s="13"/>
      <c r="F847" s="38"/>
      <c r="G847" s="14"/>
      <c r="H847" s="14"/>
      <c r="I847" s="38"/>
      <c r="J847" s="13"/>
      <c r="K847" s="13"/>
      <c r="L847" s="49"/>
      <c r="M847" s="49"/>
      <c r="N847" s="39"/>
      <c r="O847" s="13"/>
      <c r="P847" s="529"/>
      <c r="Q847" s="226"/>
      <c r="R847" s="118"/>
      <c r="S847" s="118"/>
      <c r="T847" s="118"/>
      <c r="U847" s="226"/>
      <c r="V847" s="226"/>
      <c r="W847" s="226"/>
      <c r="X847" s="55"/>
      <c r="Y847" s="55"/>
      <c r="Z847" s="226"/>
      <c r="AA847" s="226"/>
      <c r="AB847" s="237"/>
      <c r="AC847" s="237"/>
      <c r="AD847" s="237"/>
      <c r="AE847" s="237"/>
      <c r="AF847" s="176"/>
      <c r="AG847" s="227"/>
      <c r="AH847" s="203"/>
      <c r="AI847" s="161"/>
      <c r="AJ847" s="96"/>
      <c r="AK847" s="56"/>
      <c r="AL847" s="56"/>
      <c r="AM847" s="56"/>
    </row>
    <row r="848" spans="1:39" ht="38.25" customHeight="1">
      <c r="A848" s="13"/>
      <c r="B848" s="13"/>
      <c r="C848" s="13"/>
      <c r="D848" s="147"/>
      <c r="E848" s="13"/>
      <c r="F848" s="38"/>
      <c r="G848" s="14"/>
      <c r="H848" s="14"/>
      <c r="I848" s="38"/>
      <c r="J848" s="13"/>
      <c r="K848" s="13"/>
      <c r="L848" s="49"/>
      <c r="M848" s="49"/>
      <c r="N848" s="39"/>
      <c r="O848" s="13"/>
      <c r="P848" s="529"/>
      <c r="Q848" s="226"/>
      <c r="R848" s="118"/>
      <c r="S848" s="118"/>
      <c r="T848" s="118"/>
      <c r="U848" s="226"/>
      <c r="V848" s="226"/>
      <c r="W848" s="226"/>
      <c r="X848" s="55"/>
      <c r="Y848" s="55"/>
      <c r="Z848" s="226"/>
      <c r="AA848" s="226"/>
      <c r="AB848" s="237"/>
      <c r="AC848" s="237"/>
      <c r="AD848" s="237"/>
      <c r="AE848" s="237"/>
      <c r="AF848" s="176"/>
      <c r="AG848" s="227"/>
      <c r="AH848" s="203"/>
      <c r="AI848" s="161"/>
      <c r="AJ848" s="96"/>
      <c r="AK848" s="56"/>
      <c r="AL848" s="56"/>
      <c r="AM848" s="56"/>
    </row>
    <row r="849" spans="1:39" ht="38.25" customHeight="1">
      <c r="A849" s="13"/>
      <c r="B849" s="13"/>
      <c r="C849" s="13"/>
      <c r="D849" s="147"/>
      <c r="E849" s="13"/>
      <c r="F849" s="38"/>
      <c r="G849" s="14"/>
      <c r="H849" s="14"/>
      <c r="I849" s="38"/>
      <c r="J849" s="13"/>
      <c r="K849" s="13"/>
      <c r="L849" s="49"/>
      <c r="M849" s="49"/>
      <c r="N849" s="39"/>
      <c r="O849" s="13"/>
      <c r="P849" s="529"/>
      <c r="Q849" s="226"/>
      <c r="R849" s="118"/>
      <c r="S849" s="118"/>
      <c r="T849" s="118"/>
      <c r="U849" s="226"/>
      <c r="V849" s="226"/>
      <c r="W849" s="226"/>
      <c r="X849" s="55"/>
      <c r="Y849" s="55"/>
      <c r="Z849" s="226"/>
      <c r="AA849" s="226"/>
      <c r="AB849" s="237"/>
      <c r="AC849" s="237"/>
      <c r="AD849" s="237"/>
      <c r="AE849" s="237"/>
      <c r="AF849" s="176"/>
      <c r="AG849" s="227"/>
      <c r="AH849" s="203"/>
      <c r="AI849" s="161"/>
      <c r="AJ849" s="96"/>
      <c r="AK849" s="56"/>
      <c r="AL849" s="56"/>
      <c r="AM849" s="56"/>
    </row>
    <row r="850" spans="1:39" ht="38.25" customHeight="1">
      <c r="A850" s="13"/>
      <c r="B850" s="13"/>
      <c r="C850" s="13"/>
      <c r="D850" s="147"/>
      <c r="E850" s="13"/>
      <c r="F850" s="38"/>
      <c r="G850" s="14"/>
      <c r="H850" s="14"/>
      <c r="I850" s="38"/>
      <c r="J850" s="13"/>
      <c r="K850" s="13"/>
      <c r="L850" s="49"/>
      <c r="M850" s="49"/>
      <c r="N850" s="39"/>
      <c r="O850" s="13"/>
      <c r="P850" s="529"/>
      <c r="Q850" s="226"/>
      <c r="R850" s="118"/>
      <c r="S850" s="118"/>
      <c r="T850" s="118"/>
      <c r="U850" s="226"/>
      <c r="V850" s="226"/>
      <c r="W850" s="226"/>
      <c r="X850" s="55"/>
      <c r="Y850" s="55"/>
      <c r="Z850" s="226"/>
      <c r="AA850" s="226"/>
      <c r="AB850" s="237"/>
      <c r="AC850" s="237"/>
      <c r="AD850" s="237"/>
      <c r="AE850" s="237"/>
      <c r="AF850" s="176"/>
      <c r="AG850" s="227"/>
      <c r="AH850" s="203"/>
      <c r="AI850" s="161"/>
      <c r="AJ850" s="96"/>
      <c r="AK850" s="56"/>
      <c r="AL850" s="56" t="s">
        <v>30</v>
      </c>
      <c r="AM850" s="56" t="s">
        <v>30</v>
      </c>
    </row>
    <row r="851" spans="1:39" ht="38.25" customHeight="1">
      <c r="A851" s="13"/>
      <c r="B851" s="13"/>
      <c r="C851" s="13"/>
      <c r="D851" s="147"/>
      <c r="E851" s="13"/>
      <c r="F851" s="38"/>
      <c r="G851" s="14"/>
      <c r="H851" s="14"/>
      <c r="I851" s="38"/>
      <c r="J851" s="13"/>
      <c r="K851" s="13"/>
      <c r="L851" s="49"/>
      <c r="M851" s="49"/>
      <c r="N851" s="39"/>
      <c r="O851" s="13"/>
      <c r="P851" s="529"/>
      <c r="Q851" s="226"/>
      <c r="R851" s="118"/>
      <c r="S851" s="118"/>
      <c r="T851" s="118"/>
      <c r="U851" s="226"/>
      <c r="V851" s="226"/>
      <c r="W851" s="226"/>
      <c r="X851" s="55"/>
      <c r="Y851" s="55"/>
      <c r="Z851" s="226"/>
      <c r="AA851" s="226"/>
      <c r="AB851" s="237"/>
      <c r="AC851" s="237"/>
      <c r="AD851" s="237"/>
      <c r="AE851" s="237"/>
      <c r="AF851" s="176"/>
      <c r="AG851" s="227"/>
      <c r="AH851" s="203"/>
      <c r="AI851" s="161"/>
      <c r="AJ851" s="227"/>
      <c r="AK851" s="229"/>
      <c r="AL851" s="229"/>
      <c r="AM851" s="229"/>
    </row>
    <row r="852" spans="1:39" ht="38.25" customHeight="1">
      <c r="A852" s="13"/>
      <c r="B852" s="13"/>
      <c r="C852" s="13"/>
      <c r="D852" s="147"/>
      <c r="E852" s="13"/>
      <c r="F852" s="38"/>
      <c r="G852" s="14"/>
      <c r="H852" s="14"/>
      <c r="I852" s="38"/>
      <c r="J852" s="13"/>
      <c r="K852" s="13"/>
      <c r="L852" s="49"/>
      <c r="M852" s="49"/>
      <c r="N852" s="39"/>
      <c r="O852" s="13"/>
      <c r="P852" s="529"/>
      <c r="Q852" s="226"/>
      <c r="R852" s="118"/>
      <c r="S852" s="118"/>
      <c r="T852" s="118"/>
      <c r="U852" s="226"/>
      <c r="V852" s="226"/>
      <c r="W852" s="226"/>
      <c r="X852" s="55"/>
      <c r="Y852" s="55"/>
      <c r="Z852" s="226"/>
      <c r="AA852" s="226"/>
      <c r="AB852" s="237"/>
      <c r="AC852" s="237"/>
      <c r="AD852" s="237"/>
      <c r="AE852" s="237"/>
      <c r="AF852" s="176"/>
      <c r="AG852" s="227"/>
      <c r="AH852" s="203"/>
      <c r="AI852" s="161"/>
      <c r="AJ852" s="227"/>
      <c r="AK852" s="229"/>
      <c r="AL852" s="229"/>
      <c r="AM852" s="229"/>
    </row>
    <row r="853" spans="1:39" ht="38.25" customHeight="1">
      <c r="A853" s="13"/>
      <c r="B853" s="13"/>
      <c r="C853" s="13"/>
      <c r="D853" s="147"/>
      <c r="E853" s="13"/>
      <c r="F853" s="38"/>
      <c r="G853" s="14"/>
      <c r="H853" s="14"/>
      <c r="I853" s="38"/>
      <c r="J853" s="13"/>
      <c r="K853" s="13"/>
      <c r="L853" s="49"/>
      <c r="M853" s="49"/>
      <c r="N853" s="39"/>
      <c r="O853" s="13"/>
      <c r="P853" s="529"/>
      <c r="Q853" s="226"/>
      <c r="R853" s="118"/>
      <c r="S853" s="118"/>
      <c r="T853" s="118"/>
      <c r="U853" s="226"/>
      <c r="V853" s="226"/>
      <c r="W853" s="226"/>
      <c r="X853" s="55"/>
      <c r="Y853" s="55"/>
      <c r="Z853" s="226"/>
      <c r="AA853" s="226"/>
      <c r="AB853" s="237"/>
      <c r="AC853" s="237"/>
      <c r="AD853" s="237"/>
      <c r="AE853" s="237"/>
      <c r="AF853" s="176"/>
      <c r="AG853" s="227"/>
      <c r="AH853" s="203"/>
      <c r="AI853" s="161"/>
      <c r="AJ853" s="227"/>
      <c r="AK853" s="229"/>
      <c r="AL853" s="229"/>
      <c r="AM853" s="229"/>
    </row>
    <row r="854" spans="1:39" ht="38.25" customHeight="1">
      <c r="A854" s="13"/>
      <c r="B854" s="13"/>
      <c r="C854" s="13"/>
      <c r="D854" s="147"/>
      <c r="E854" s="13"/>
      <c r="F854" s="38"/>
      <c r="G854" s="14"/>
      <c r="H854" s="14"/>
      <c r="I854" s="38"/>
      <c r="J854" s="13"/>
      <c r="K854" s="13"/>
      <c r="L854" s="49"/>
      <c r="M854" s="49"/>
      <c r="N854" s="39"/>
      <c r="O854" s="13"/>
      <c r="P854" s="529"/>
      <c r="Q854" s="226"/>
      <c r="R854" s="118"/>
      <c r="S854" s="118"/>
      <c r="T854" s="118"/>
      <c r="U854" s="226"/>
      <c r="V854" s="226"/>
      <c r="W854" s="226"/>
      <c r="X854" s="55"/>
      <c r="Y854" s="55"/>
      <c r="Z854" s="226"/>
      <c r="AA854" s="226"/>
      <c r="AB854" s="237"/>
      <c r="AC854" s="237"/>
      <c r="AD854" s="237"/>
      <c r="AE854" s="237"/>
      <c r="AF854" s="176"/>
      <c r="AG854" s="227"/>
      <c r="AH854" s="203"/>
      <c r="AI854" s="161"/>
      <c r="AJ854" s="227"/>
      <c r="AK854" s="229"/>
      <c r="AL854" s="229"/>
      <c r="AM854" s="229"/>
    </row>
    <row r="855" spans="1:39" ht="38.25" customHeight="1">
      <c r="A855" s="13"/>
      <c r="B855" s="13"/>
      <c r="C855" s="13"/>
      <c r="D855" s="147"/>
      <c r="E855" s="13"/>
      <c r="F855" s="38"/>
      <c r="G855" s="14"/>
      <c r="H855" s="14"/>
      <c r="I855" s="38"/>
      <c r="J855" s="13"/>
      <c r="K855" s="13"/>
      <c r="L855" s="49"/>
      <c r="M855" s="49"/>
      <c r="N855" s="39"/>
      <c r="O855" s="13"/>
      <c r="P855" s="529"/>
      <c r="Q855" s="226"/>
      <c r="R855" s="118"/>
      <c r="S855" s="118"/>
      <c r="T855" s="118"/>
      <c r="U855" s="226"/>
      <c r="V855" s="226"/>
      <c r="W855" s="226"/>
      <c r="X855" s="55"/>
      <c r="Y855" s="55"/>
      <c r="Z855" s="226"/>
      <c r="AA855" s="226"/>
      <c r="AB855" s="237"/>
      <c r="AC855" s="237"/>
      <c r="AD855" s="237"/>
      <c r="AE855" s="237"/>
      <c r="AF855" s="176"/>
      <c r="AG855" s="227"/>
      <c r="AH855" s="203"/>
      <c r="AI855" s="161"/>
      <c r="AJ855" s="227"/>
      <c r="AK855" s="229"/>
      <c r="AL855" s="229"/>
      <c r="AM855" s="229"/>
    </row>
    <row r="856" spans="1:39" ht="38.25" customHeight="1">
      <c r="A856" s="13"/>
      <c r="B856" s="13"/>
      <c r="C856" s="13"/>
      <c r="D856" s="147"/>
      <c r="E856" s="13"/>
      <c r="F856" s="38"/>
      <c r="G856" s="14"/>
      <c r="H856" s="14"/>
      <c r="I856" s="38"/>
      <c r="J856" s="13"/>
      <c r="K856" s="13"/>
      <c r="L856" s="49"/>
      <c r="M856" s="49"/>
      <c r="N856" s="39"/>
      <c r="O856" s="13"/>
      <c r="P856" s="529"/>
      <c r="Q856" s="226"/>
      <c r="R856" s="118"/>
      <c r="S856" s="118"/>
      <c r="T856" s="118"/>
      <c r="U856" s="226"/>
      <c r="V856" s="226"/>
      <c r="W856" s="226"/>
      <c r="X856" s="55"/>
      <c r="Y856" s="55"/>
      <c r="Z856" s="226"/>
      <c r="AA856" s="226"/>
      <c r="AB856" s="237"/>
      <c r="AC856" s="237"/>
      <c r="AD856" s="237"/>
      <c r="AE856" s="237"/>
      <c r="AF856" s="176"/>
      <c r="AG856" s="227"/>
      <c r="AH856" s="203"/>
      <c r="AI856" s="161"/>
      <c r="AJ856" s="227"/>
      <c r="AK856" s="229"/>
      <c r="AL856" s="229"/>
      <c r="AM856" s="229"/>
    </row>
    <row r="857" spans="1:39" ht="38.25" customHeight="1">
      <c r="A857" s="13"/>
      <c r="B857" s="13"/>
      <c r="C857" s="13"/>
      <c r="D857" s="147"/>
      <c r="E857" s="13"/>
      <c r="F857" s="38"/>
      <c r="G857" s="14"/>
      <c r="H857" s="14"/>
      <c r="I857" s="38"/>
      <c r="J857" s="13"/>
      <c r="K857" s="13"/>
      <c r="L857" s="49"/>
      <c r="M857" s="49"/>
      <c r="N857" s="39"/>
      <c r="O857" s="13"/>
      <c r="P857" s="529"/>
      <c r="Q857" s="226"/>
      <c r="R857" s="118"/>
      <c r="S857" s="118"/>
      <c r="T857" s="118"/>
      <c r="U857" s="226"/>
      <c r="V857" s="226"/>
      <c r="W857" s="226"/>
      <c r="X857" s="55"/>
      <c r="Y857" s="55"/>
      <c r="Z857" s="226"/>
      <c r="AA857" s="226"/>
      <c r="AB857" s="237"/>
      <c r="AC857" s="237"/>
      <c r="AD857" s="237"/>
      <c r="AE857" s="237"/>
      <c r="AF857" s="176"/>
      <c r="AG857" s="227"/>
      <c r="AH857" s="203"/>
      <c r="AI857" s="161"/>
      <c r="AJ857" s="227"/>
      <c r="AK857" s="229"/>
      <c r="AL857" s="229"/>
      <c r="AM857" s="229"/>
    </row>
    <row r="858" spans="1:39" ht="38.25" customHeight="1">
      <c r="A858" s="13"/>
      <c r="B858" s="13"/>
      <c r="C858" s="13"/>
      <c r="D858" s="147"/>
      <c r="E858" s="13"/>
      <c r="F858" s="38"/>
      <c r="G858" s="14"/>
      <c r="H858" s="14"/>
      <c r="I858" s="38"/>
      <c r="J858" s="13"/>
      <c r="K858" s="13"/>
      <c r="L858" s="49"/>
      <c r="M858" s="49"/>
      <c r="N858" s="39"/>
      <c r="O858" s="13"/>
      <c r="P858" s="529"/>
      <c r="Q858" s="226"/>
      <c r="R858" s="118"/>
      <c r="S858" s="118"/>
      <c r="T858" s="118"/>
      <c r="U858" s="226"/>
      <c r="V858" s="226"/>
      <c r="W858" s="226"/>
      <c r="X858" s="55"/>
      <c r="Y858" s="55"/>
      <c r="Z858" s="226"/>
      <c r="AA858" s="226"/>
      <c r="AB858" s="237"/>
      <c r="AC858" s="237"/>
      <c r="AD858" s="237"/>
      <c r="AE858" s="237"/>
      <c r="AF858" s="176"/>
      <c r="AG858" s="227"/>
      <c r="AH858" s="203"/>
      <c r="AI858" s="161"/>
      <c r="AJ858" s="227"/>
      <c r="AK858" s="229"/>
      <c r="AL858" s="229"/>
      <c r="AM858" s="229"/>
    </row>
    <row r="859" spans="1:39" ht="38.25" customHeight="1">
      <c r="A859" s="13"/>
      <c r="B859" s="13"/>
      <c r="C859" s="13"/>
      <c r="D859" s="147"/>
      <c r="E859" s="13"/>
      <c r="F859" s="38"/>
      <c r="G859" s="14"/>
      <c r="H859" s="14"/>
      <c r="I859" s="38"/>
      <c r="J859" s="13"/>
      <c r="K859" s="13"/>
      <c r="L859" s="49"/>
      <c r="M859" s="49"/>
      <c r="N859" s="39"/>
      <c r="O859" s="13"/>
      <c r="P859" s="529"/>
      <c r="Q859" s="226"/>
      <c r="R859" s="118"/>
      <c r="S859" s="118"/>
      <c r="T859" s="118"/>
      <c r="U859" s="226"/>
      <c r="V859" s="226"/>
      <c r="W859" s="226"/>
      <c r="X859" s="55"/>
      <c r="Y859" s="55"/>
      <c r="Z859" s="226"/>
      <c r="AA859" s="226"/>
      <c r="AB859" s="237"/>
      <c r="AC859" s="237"/>
      <c r="AD859" s="237"/>
      <c r="AE859" s="237"/>
      <c r="AF859" s="176"/>
      <c r="AG859" s="227"/>
      <c r="AH859" s="203"/>
      <c r="AI859" s="161"/>
      <c r="AJ859" s="227"/>
      <c r="AK859" s="229"/>
      <c r="AL859" s="229"/>
      <c r="AM859" s="229"/>
    </row>
    <row r="860" spans="1:39" ht="38.25" customHeight="1">
      <c r="A860" s="13"/>
      <c r="B860" s="13"/>
      <c r="C860" s="13"/>
      <c r="D860" s="147"/>
      <c r="E860" s="13"/>
      <c r="F860" s="38"/>
      <c r="G860" s="14"/>
      <c r="H860" s="14"/>
      <c r="I860" s="38"/>
      <c r="J860" s="13"/>
      <c r="K860" s="13"/>
      <c r="L860" s="49"/>
      <c r="M860" s="49"/>
      <c r="N860" s="39"/>
      <c r="O860" s="13"/>
      <c r="P860" s="529"/>
      <c r="Q860" s="226"/>
      <c r="R860" s="118"/>
      <c r="S860" s="118"/>
      <c r="T860" s="118"/>
      <c r="U860" s="226"/>
      <c r="V860" s="226"/>
      <c r="W860" s="226"/>
      <c r="X860" s="55"/>
      <c r="Y860" s="55"/>
      <c r="Z860" s="226"/>
      <c r="AA860" s="226"/>
      <c r="AB860" s="237"/>
      <c r="AC860" s="237"/>
      <c r="AD860" s="237"/>
      <c r="AE860" s="237"/>
      <c r="AF860" s="176"/>
      <c r="AG860" s="227"/>
      <c r="AH860" s="203"/>
      <c r="AI860" s="161"/>
      <c r="AJ860" s="227"/>
      <c r="AK860" s="229"/>
      <c r="AL860" s="229"/>
      <c r="AM860" s="229"/>
    </row>
    <row r="861" spans="1:39" ht="38.25" customHeight="1">
      <c r="A861" s="13"/>
      <c r="B861" s="13"/>
      <c r="C861" s="13"/>
      <c r="D861" s="147"/>
      <c r="E861" s="13"/>
      <c r="F861" s="38"/>
      <c r="G861" s="14"/>
      <c r="H861" s="14"/>
      <c r="I861" s="38"/>
      <c r="J861" s="13"/>
      <c r="K861" s="13"/>
      <c r="L861" s="49"/>
      <c r="M861" s="49"/>
      <c r="N861" s="39"/>
      <c r="O861" s="13"/>
      <c r="P861" s="529"/>
      <c r="Q861" s="226"/>
      <c r="R861" s="118"/>
      <c r="S861" s="118"/>
      <c r="T861" s="118"/>
      <c r="U861" s="226"/>
      <c r="V861" s="226"/>
      <c r="W861" s="226"/>
      <c r="X861" s="55"/>
      <c r="Y861" s="55"/>
      <c r="Z861" s="226"/>
      <c r="AA861" s="226"/>
      <c r="AB861" s="237"/>
      <c r="AC861" s="237"/>
      <c r="AD861" s="237"/>
      <c r="AE861" s="237"/>
      <c r="AF861" s="176"/>
      <c r="AG861" s="227"/>
      <c r="AH861" s="203"/>
      <c r="AI861" s="161"/>
      <c r="AJ861" s="227"/>
      <c r="AK861" s="229"/>
      <c r="AL861" s="229"/>
      <c r="AM861" s="229"/>
    </row>
    <row r="862" spans="1:39" ht="38.25" customHeight="1">
      <c r="A862" s="13"/>
      <c r="B862" s="13"/>
      <c r="C862" s="13"/>
      <c r="D862" s="147"/>
      <c r="E862" s="13"/>
      <c r="F862" s="38"/>
      <c r="G862" s="14"/>
      <c r="H862" s="14"/>
      <c r="I862" s="38"/>
      <c r="J862" s="13"/>
      <c r="K862" s="13"/>
      <c r="L862" s="49"/>
      <c r="M862" s="49"/>
      <c r="N862" s="39"/>
      <c r="O862" s="13"/>
      <c r="P862" s="529"/>
      <c r="Q862" s="226"/>
      <c r="R862" s="118"/>
      <c r="S862" s="118"/>
      <c r="T862" s="118"/>
      <c r="U862" s="226"/>
      <c r="V862" s="226"/>
      <c r="W862" s="226"/>
      <c r="X862" s="55"/>
      <c r="Y862" s="55"/>
      <c r="Z862" s="226"/>
      <c r="AA862" s="226"/>
      <c r="AB862" s="237"/>
      <c r="AC862" s="237"/>
      <c r="AD862" s="237"/>
      <c r="AE862" s="237"/>
      <c r="AF862" s="176"/>
      <c r="AG862" s="227"/>
      <c r="AH862" s="203"/>
      <c r="AI862" s="161"/>
      <c r="AJ862" s="227"/>
      <c r="AK862" s="229"/>
      <c r="AL862" s="229"/>
      <c r="AM862" s="229"/>
    </row>
    <row r="863" spans="1:39" ht="38.25" customHeight="1">
      <c r="A863" s="13"/>
      <c r="B863" s="13"/>
      <c r="C863" s="13"/>
      <c r="D863" s="147"/>
      <c r="E863" s="13"/>
      <c r="F863" s="38"/>
      <c r="G863" s="14"/>
      <c r="H863" s="14"/>
      <c r="I863" s="38"/>
      <c r="J863" s="13"/>
      <c r="K863" s="13"/>
      <c r="L863" s="49"/>
      <c r="M863" s="49"/>
      <c r="N863" s="39"/>
      <c r="O863" s="13"/>
      <c r="P863" s="529"/>
      <c r="Q863" s="226"/>
      <c r="R863" s="118"/>
      <c r="S863" s="118"/>
      <c r="T863" s="118"/>
      <c r="U863" s="226"/>
      <c r="V863" s="226"/>
      <c r="W863" s="226"/>
      <c r="X863" s="55"/>
      <c r="Y863" s="55"/>
      <c r="Z863" s="226"/>
      <c r="AA863" s="226"/>
      <c r="AB863" s="237"/>
      <c r="AC863" s="237"/>
      <c r="AD863" s="237"/>
      <c r="AE863" s="237"/>
      <c r="AF863" s="176"/>
      <c r="AG863" s="227"/>
      <c r="AH863" s="203"/>
      <c r="AI863" s="161"/>
      <c r="AJ863" s="227"/>
      <c r="AK863" s="229"/>
      <c r="AL863" s="229"/>
      <c r="AM863" s="229"/>
    </row>
    <row r="864" spans="1:39" ht="38.25" customHeight="1">
      <c r="A864" s="13"/>
      <c r="B864" s="13"/>
      <c r="C864" s="13"/>
      <c r="D864" s="147"/>
      <c r="E864" s="13"/>
      <c r="F864" s="38"/>
      <c r="G864" s="14"/>
      <c r="H864" s="14"/>
      <c r="I864" s="38"/>
      <c r="J864" s="13"/>
      <c r="K864" s="13"/>
      <c r="L864" s="49"/>
      <c r="M864" s="49"/>
      <c r="N864" s="39"/>
      <c r="O864" s="13"/>
      <c r="P864" s="529"/>
      <c r="Q864" s="226"/>
      <c r="R864" s="118"/>
      <c r="S864" s="118"/>
      <c r="T864" s="118"/>
      <c r="U864" s="226"/>
      <c r="V864" s="226"/>
      <c r="W864" s="226"/>
      <c r="X864" s="55"/>
      <c r="Y864" s="55"/>
      <c r="Z864" s="226"/>
      <c r="AA864" s="226"/>
      <c r="AB864" s="237"/>
      <c r="AC864" s="237"/>
      <c r="AD864" s="237"/>
      <c r="AE864" s="237"/>
      <c r="AF864" s="176"/>
      <c r="AG864" s="227"/>
      <c r="AH864" s="203"/>
      <c r="AI864" s="161"/>
      <c r="AJ864" s="227"/>
      <c r="AK864" s="229"/>
      <c r="AL864" s="229"/>
      <c r="AM864" s="229"/>
    </row>
    <row r="865" spans="1:39" ht="38.25" customHeight="1">
      <c r="A865" s="13"/>
      <c r="B865" s="13"/>
      <c r="C865" s="13"/>
      <c r="D865" s="147"/>
      <c r="E865" s="13"/>
      <c r="F865" s="38"/>
      <c r="G865" s="14"/>
      <c r="H865" s="14"/>
      <c r="I865" s="38"/>
      <c r="J865" s="13"/>
      <c r="K865" s="13"/>
      <c r="L865" s="49"/>
      <c r="M865" s="49"/>
      <c r="N865" s="39"/>
      <c r="O865" s="13"/>
      <c r="P865" s="529"/>
      <c r="Q865" s="226"/>
      <c r="R865" s="118"/>
      <c r="S865" s="118"/>
      <c r="T865" s="118"/>
      <c r="U865" s="226"/>
      <c r="V865" s="226"/>
      <c r="W865" s="226"/>
      <c r="X865" s="55"/>
      <c r="Y865" s="55"/>
      <c r="Z865" s="226"/>
      <c r="AA865" s="226"/>
      <c r="AB865" s="237"/>
      <c r="AC865" s="237"/>
      <c r="AD865" s="237"/>
      <c r="AE865" s="237"/>
      <c r="AF865" s="176"/>
      <c r="AG865" s="227"/>
      <c r="AH865" s="203"/>
      <c r="AI865" s="161"/>
      <c r="AJ865" s="227"/>
      <c r="AK865" s="229"/>
      <c r="AL865" s="229"/>
      <c r="AM865" s="229"/>
    </row>
    <row r="866" spans="1:39" ht="38.25" customHeight="1">
      <c r="A866" s="13"/>
      <c r="B866" s="13"/>
      <c r="C866" s="13"/>
      <c r="D866" s="147"/>
      <c r="E866" s="13"/>
      <c r="F866" s="38"/>
      <c r="G866" s="14"/>
      <c r="H866" s="14"/>
      <c r="I866" s="38"/>
      <c r="J866" s="13"/>
      <c r="K866" s="13"/>
      <c r="L866" s="49"/>
      <c r="M866" s="49"/>
      <c r="N866" s="39"/>
      <c r="O866" s="13"/>
      <c r="P866" s="529"/>
      <c r="Q866" s="226"/>
      <c r="R866" s="118"/>
      <c r="S866" s="118"/>
      <c r="T866" s="118"/>
      <c r="U866" s="226"/>
      <c r="V866" s="226"/>
      <c r="W866" s="226"/>
      <c r="X866" s="55"/>
      <c r="Y866" s="55"/>
      <c r="Z866" s="226"/>
      <c r="AA866" s="226"/>
      <c r="AB866" s="237"/>
      <c r="AC866" s="237"/>
      <c r="AD866" s="237"/>
      <c r="AE866" s="237"/>
      <c r="AF866" s="176"/>
      <c r="AG866" s="227"/>
      <c r="AH866" s="203"/>
      <c r="AI866" s="161"/>
      <c r="AJ866" s="227"/>
      <c r="AK866" s="229"/>
      <c r="AL866" s="229"/>
      <c r="AM866" s="229"/>
    </row>
    <row r="867" spans="1:39" ht="38.25" customHeight="1">
      <c r="A867" s="13"/>
      <c r="B867" s="13"/>
      <c r="C867" s="13"/>
      <c r="D867" s="147"/>
      <c r="E867" s="13"/>
      <c r="F867" s="38"/>
      <c r="G867" s="14"/>
      <c r="H867" s="14"/>
      <c r="I867" s="38"/>
      <c r="J867" s="13"/>
      <c r="K867" s="13"/>
      <c r="L867" s="49"/>
      <c r="M867" s="49"/>
      <c r="N867" s="39"/>
      <c r="O867" s="13"/>
      <c r="P867" s="529"/>
      <c r="Q867" s="226"/>
      <c r="R867" s="118"/>
      <c r="S867" s="118"/>
      <c r="T867" s="118"/>
      <c r="U867" s="226"/>
      <c r="V867" s="226"/>
      <c r="W867" s="226"/>
      <c r="X867" s="55"/>
      <c r="Y867" s="55"/>
      <c r="Z867" s="226"/>
      <c r="AA867" s="226"/>
      <c r="AB867" s="237"/>
      <c r="AC867" s="237"/>
      <c r="AD867" s="237"/>
      <c r="AE867" s="237"/>
      <c r="AF867" s="176"/>
      <c r="AG867" s="227"/>
      <c r="AH867" s="203"/>
      <c r="AI867" s="161"/>
      <c r="AJ867" s="227"/>
      <c r="AK867" s="229"/>
      <c r="AL867" s="229"/>
      <c r="AM867" s="229"/>
    </row>
    <row r="868" spans="1:39" ht="38.25" customHeight="1">
      <c r="A868" s="13"/>
      <c r="B868" s="13"/>
      <c r="C868" s="13"/>
      <c r="D868" s="147"/>
      <c r="E868" s="13"/>
      <c r="F868" s="38"/>
      <c r="G868" s="14"/>
      <c r="H868" s="14"/>
      <c r="I868" s="38"/>
      <c r="J868" s="13"/>
      <c r="K868" s="13"/>
      <c r="L868" s="49"/>
      <c r="M868" s="49"/>
      <c r="N868" s="39"/>
      <c r="O868" s="13"/>
      <c r="P868" s="529"/>
      <c r="Q868" s="226"/>
      <c r="R868" s="118"/>
      <c r="S868" s="118"/>
      <c r="T868" s="118"/>
      <c r="U868" s="226"/>
      <c r="V868" s="226"/>
      <c r="W868" s="226"/>
      <c r="X868" s="55"/>
      <c r="Y868" s="55"/>
      <c r="Z868" s="226"/>
      <c r="AA868" s="226"/>
      <c r="AB868" s="237"/>
      <c r="AC868" s="237"/>
      <c r="AD868" s="237"/>
      <c r="AE868" s="237"/>
      <c r="AF868" s="176"/>
      <c r="AG868" s="227"/>
      <c r="AH868" s="203"/>
      <c r="AI868" s="161"/>
      <c r="AJ868" s="227"/>
      <c r="AK868" s="229"/>
      <c r="AL868" s="229"/>
      <c r="AM868" s="229"/>
    </row>
    <row r="869" spans="1:39" ht="38.25" customHeight="1">
      <c r="A869" s="13"/>
      <c r="B869" s="13"/>
      <c r="C869" s="13"/>
      <c r="D869" s="147"/>
      <c r="E869" s="13"/>
      <c r="F869" s="38"/>
      <c r="G869" s="14"/>
      <c r="H869" s="14"/>
      <c r="I869" s="38"/>
      <c r="J869" s="13"/>
      <c r="K869" s="13"/>
      <c r="L869" s="49"/>
      <c r="M869" s="49"/>
      <c r="N869" s="39"/>
      <c r="O869" s="13"/>
      <c r="P869" s="529"/>
      <c r="Q869" s="226"/>
      <c r="R869" s="118"/>
      <c r="S869" s="118"/>
      <c r="T869" s="118"/>
      <c r="U869" s="226"/>
      <c r="V869" s="226"/>
      <c r="W869" s="226"/>
      <c r="X869" s="55"/>
      <c r="Y869" s="55"/>
      <c r="Z869" s="226"/>
      <c r="AA869" s="226"/>
      <c r="AB869" s="237"/>
      <c r="AC869" s="237"/>
      <c r="AD869" s="237"/>
      <c r="AE869" s="237"/>
      <c r="AF869" s="176"/>
      <c r="AG869" s="227"/>
      <c r="AH869" s="203"/>
      <c r="AI869" s="161"/>
      <c r="AJ869" s="227"/>
      <c r="AK869" s="229"/>
      <c r="AL869" s="229"/>
      <c r="AM869" s="229"/>
    </row>
    <row r="870" spans="1:39" ht="38.25" customHeight="1">
      <c r="A870" s="13"/>
      <c r="B870" s="13"/>
      <c r="C870" s="13"/>
      <c r="D870" s="147"/>
      <c r="E870" s="13"/>
      <c r="F870" s="38"/>
      <c r="G870" s="14"/>
      <c r="H870" s="14"/>
      <c r="I870" s="38"/>
      <c r="J870" s="13"/>
      <c r="K870" s="13"/>
      <c r="L870" s="49"/>
      <c r="M870" s="49"/>
      <c r="N870" s="39"/>
      <c r="O870" s="13"/>
      <c r="P870" s="529"/>
      <c r="Q870" s="226"/>
      <c r="R870" s="118"/>
      <c r="S870" s="118"/>
      <c r="T870" s="118"/>
      <c r="U870" s="226"/>
      <c r="V870" s="226"/>
      <c r="W870" s="226"/>
      <c r="X870" s="55"/>
      <c r="Y870" s="55"/>
      <c r="Z870" s="226"/>
      <c r="AA870" s="226"/>
      <c r="AB870" s="237"/>
      <c r="AC870" s="237"/>
      <c r="AD870" s="237"/>
      <c r="AE870" s="237"/>
      <c r="AF870" s="176"/>
      <c r="AG870" s="227"/>
      <c r="AH870" s="203"/>
      <c r="AI870" s="161"/>
      <c r="AJ870" s="227"/>
      <c r="AK870" s="229"/>
      <c r="AL870" s="229"/>
      <c r="AM870" s="229"/>
    </row>
    <row r="871" spans="1:39" ht="38.25" customHeight="1">
      <c r="A871" s="13"/>
      <c r="B871" s="13"/>
      <c r="C871" s="13"/>
      <c r="D871" s="147"/>
      <c r="E871" s="13"/>
      <c r="F871" s="38"/>
      <c r="G871" s="14"/>
      <c r="H871" s="14"/>
      <c r="I871" s="38"/>
      <c r="J871" s="13"/>
      <c r="K871" s="13"/>
      <c r="L871" s="49"/>
      <c r="M871" s="49"/>
      <c r="N871" s="39"/>
      <c r="O871" s="13"/>
      <c r="P871" s="529"/>
      <c r="Q871" s="226"/>
      <c r="R871" s="118"/>
      <c r="S871" s="118"/>
      <c r="T871" s="118"/>
      <c r="U871" s="226"/>
      <c r="V871" s="226"/>
      <c r="W871" s="226"/>
      <c r="X871" s="55"/>
      <c r="Y871" s="55"/>
      <c r="Z871" s="226"/>
      <c r="AA871" s="226"/>
      <c r="AB871" s="237"/>
      <c r="AC871" s="237"/>
      <c r="AD871" s="237"/>
      <c r="AE871" s="237"/>
      <c r="AF871" s="176"/>
      <c r="AG871" s="227"/>
      <c r="AH871" s="203"/>
      <c r="AI871" s="161"/>
      <c r="AJ871" s="227"/>
      <c r="AK871" s="229"/>
      <c r="AL871" s="229"/>
      <c r="AM871" s="229"/>
    </row>
    <row r="872" spans="1:39" ht="38.25" customHeight="1">
      <c r="A872" s="13"/>
      <c r="B872" s="13"/>
      <c r="C872" s="13"/>
      <c r="D872" s="147"/>
      <c r="E872" s="13"/>
      <c r="F872" s="38"/>
      <c r="G872" s="14"/>
      <c r="H872" s="14"/>
      <c r="I872" s="38"/>
      <c r="J872" s="13"/>
      <c r="K872" s="13"/>
      <c r="L872" s="49"/>
      <c r="M872" s="49"/>
      <c r="N872" s="39"/>
      <c r="O872" s="13"/>
      <c r="P872" s="529"/>
      <c r="Q872" s="226"/>
      <c r="R872" s="118"/>
      <c r="S872" s="118"/>
      <c r="T872" s="118"/>
      <c r="U872" s="226"/>
      <c r="V872" s="226"/>
      <c r="W872" s="226"/>
      <c r="X872" s="55"/>
      <c r="Y872" s="55"/>
      <c r="Z872" s="226"/>
      <c r="AA872" s="226"/>
      <c r="AB872" s="237"/>
      <c r="AC872" s="237"/>
      <c r="AD872" s="237"/>
      <c r="AE872" s="237"/>
      <c r="AF872" s="176"/>
      <c r="AG872" s="227"/>
      <c r="AH872" s="203"/>
      <c r="AI872" s="161"/>
      <c r="AJ872" s="227"/>
      <c r="AK872" s="229"/>
      <c r="AL872" s="229"/>
      <c r="AM872" s="229"/>
    </row>
    <row r="873" spans="1:39" ht="38.25" customHeight="1">
      <c r="A873" s="13"/>
      <c r="B873" s="13"/>
      <c r="C873" s="13"/>
      <c r="D873" s="147"/>
      <c r="E873" s="13"/>
      <c r="F873" s="38"/>
      <c r="G873" s="14"/>
      <c r="H873" s="14"/>
      <c r="I873" s="38"/>
      <c r="J873" s="13"/>
      <c r="K873" s="13"/>
      <c r="L873" s="49"/>
      <c r="M873" s="49"/>
      <c r="N873" s="39"/>
      <c r="O873" s="13"/>
      <c r="P873" s="529"/>
      <c r="Q873" s="226"/>
      <c r="R873" s="118"/>
      <c r="S873" s="118"/>
      <c r="T873" s="118"/>
      <c r="U873" s="226"/>
      <c r="V873" s="226"/>
      <c r="W873" s="226"/>
      <c r="X873" s="55"/>
      <c r="Y873" s="55"/>
      <c r="Z873" s="226"/>
      <c r="AA873" s="226"/>
      <c r="AB873" s="237"/>
      <c r="AC873" s="237"/>
      <c r="AD873" s="237"/>
      <c r="AE873" s="237"/>
      <c r="AF873" s="176"/>
      <c r="AG873" s="227"/>
      <c r="AH873" s="203"/>
      <c r="AI873" s="161"/>
      <c r="AJ873" s="227"/>
      <c r="AK873" s="229"/>
      <c r="AL873" s="229"/>
      <c r="AM873" s="229"/>
    </row>
    <row r="874" spans="1:39" ht="38.25" customHeight="1">
      <c r="A874" s="13"/>
      <c r="B874" s="13"/>
      <c r="C874" s="13"/>
      <c r="D874" s="147"/>
      <c r="E874" s="13"/>
      <c r="F874" s="38"/>
      <c r="G874" s="14"/>
      <c r="H874" s="14"/>
      <c r="I874" s="38"/>
      <c r="J874" s="13"/>
      <c r="K874" s="13"/>
      <c r="L874" s="49"/>
      <c r="M874" s="49"/>
      <c r="N874" s="39"/>
      <c r="O874" s="13"/>
      <c r="P874" s="529"/>
      <c r="Q874" s="226"/>
      <c r="R874" s="118"/>
      <c r="S874" s="118"/>
      <c r="T874" s="118"/>
      <c r="U874" s="226"/>
      <c r="V874" s="226"/>
      <c r="W874" s="226"/>
      <c r="X874" s="55"/>
      <c r="Y874" s="55"/>
      <c r="Z874" s="226"/>
      <c r="AA874" s="226"/>
      <c r="AB874" s="237"/>
      <c r="AC874" s="237"/>
      <c r="AD874" s="237"/>
      <c r="AE874" s="237"/>
      <c r="AF874" s="176"/>
      <c r="AG874" s="227"/>
      <c r="AH874" s="203"/>
      <c r="AI874" s="161"/>
      <c r="AJ874" s="227"/>
      <c r="AK874" s="229"/>
      <c r="AL874" s="229"/>
      <c r="AM874" s="229"/>
    </row>
    <row r="875" spans="1:39" ht="38.25" customHeight="1">
      <c r="A875" s="13"/>
      <c r="B875" s="13"/>
      <c r="C875" s="13"/>
      <c r="D875" s="147"/>
      <c r="E875" s="13"/>
      <c r="F875" s="38"/>
      <c r="G875" s="14"/>
      <c r="H875" s="14"/>
      <c r="I875" s="38"/>
      <c r="J875" s="13"/>
      <c r="K875" s="13"/>
      <c r="L875" s="49"/>
      <c r="M875" s="49"/>
      <c r="N875" s="39"/>
      <c r="O875" s="13"/>
      <c r="P875" s="529"/>
      <c r="Q875" s="226"/>
      <c r="R875" s="118"/>
      <c r="S875" s="118"/>
      <c r="T875" s="118"/>
      <c r="U875" s="226"/>
      <c r="V875" s="226"/>
      <c r="W875" s="226"/>
      <c r="X875" s="55"/>
      <c r="Y875" s="55"/>
      <c r="Z875" s="226"/>
      <c r="AA875" s="226"/>
      <c r="AB875" s="237"/>
      <c r="AC875" s="237"/>
      <c r="AD875" s="237"/>
      <c r="AE875" s="237"/>
      <c r="AF875" s="176"/>
      <c r="AG875" s="227"/>
      <c r="AH875" s="203"/>
      <c r="AI875" s="161"/>
      <c r="AJ875" s="227"/>
      <c r="AK875" s="229"/>
      <c r="AL875" s="229"/>
      <c r="AM875" s="229"/>
    </row>
    <row r="876" spans="1:39" ht="38.25" customHeight="1">
      <c r="A876" s="13"/>
      <c r="B876" s="13"/>
      <c r="C876" s="13"/>
      <c r="D876" s="147"/>
      <c r="E876" s="13"/>
      <c r="F876" s="38"/>
      <c r="G876" s="14"/>
      <c r="H876" s="14"/>
      <c r="I876" s="38"/>
      <c r="J876" s="13"/>
      <c r="K876" s="13"/>
      <c r="L876" s="49"/>
      <c r="M876" s="49"/>
      <c r="N876" s="39"/>
      <c r="O876" s="13"/>
      <c r="P876" s="529"/>
      <c r="Q876" s="226"/>
      <c r="R876" s="118"/>
      <c r="S876" s="118"/>
      <c r="T876" s="118"/>
      <c r="U876" s="226"/>
      <c r="V876" s="226"/>
      <c r="W876" s="226"/>
      <c r="X876" s="55"/>
      <c r="Y876" s="55"/>
      <c r="Z876" s="226"/>
      <c r="AA876" s="226"/>
      <c r="AB876" s="237"/>
      <c r="AC876" s="237"/>
      <c r="AD876" s="237"/>
      <c r="AE876" s="237"/>
      <c r="AF876" s="176"/>
      <c r="AG876" s="227"/>
      <c r="AH876" s="203"/>
      <c r="AI876" s="161"/>
      <c r="AJ876" s="227"/>
      <c r="AK876" s="229"/>
      <c r="AL876" s="229"/>
      <c r="AM876" s="229"/>
    </row>
    <row r="877" spans="1:39" ht="38.25" customHeight="1">
      <c r="A877" s="13"/>
      <c r="B877" s="13"/>
      <c r="C877" s="13"/>
      <c r="D877" s="147"/>
      <c r="E877" s="13"/>
      <c r="F877" s="38"/>
      <c r="G877" s="14"/>
      <c r="H877" s="14"/>
      <c r="I877" s="38"/>
      <c r="J877" s="13"/>
      <c r="K877" s="13"/>
      <c r="L877" s="49"/>
      <c r="M877" s="49"/>
      <c r="N877" s="39"/>
      <c r="O877" s="13"/>
      <c r="P877" s="529"/>
      <c r="Q877" s="226"/>
      <c r="R877" s="118"/>
      <c r="S877" s="118"/>
      <c r="T877" s="118"/>
      <c r="U877" s="226"/>
      <c r="V877" s="226"/>
      <c r="W877" s="226"/>
      <c r="X877" s="55"/>
      <c r="Y877" s="55"/>
      <c r="Z877" s="226"/>
      <c r="AA877" s="226"/>
      <c r="AB877" s="237"/>
      <c r="AC877" s="237"/>
      <c r="AD877" s="237"/>
      <c r="AE877" s="237"/>
      <c r="AF877" s="176"/>
      <c r="AG877" s="227"/>
      <c r="AH877" s="203"/>
      <c r="AI877" s="161"/>
      <c r="AJ877" s="227"/>
      <c r="AK877" s="229"/>
      <c r="AL877" s="229"/>
      <c r="AM877" s="229"/>
    </row>
    <row r="878" spans="1:39" ht="38.25" customHeight="1">
      <c r="A878" s="13"/>
      <c r="B878" s="13"/>
      <c r="C878" s="13"/>
      <c r="D878" s="147"/>
      <c r="E878" s="13"/>
      <c r="F878" s="38"/>
      <c r="G878" s="14"/>
      <c r="H878" s="14"/>
      <c r="I878" s="38"/>
      <c r="J878" s="13"/>
      <c r="K878" s="13"/>
      <c r="L878" s="49"/>
      <c r="M878" s="49"/>
      <c r="N878" s="39"/>
      <c r="O878" s="13"/>
      <c r="P878" s="529"/>
      <c r="Q878" s="226"/>
      <c r="R878" s="118"/>
      <c r="S878" s="118"/>
      <c r="T878" s="118"/>
      <c r="U878" s="226"/>
      <c r="V878" s="226"/>
      <c r="W878" s="226"/>
      <c r="X878" s="55"/>
      <c r="Y878" s="55"/>
      <c r="Z878" s="226"/>
      <c r="AA878" s="226"/>
      <c r="AB878" s="237"/>
      <c r="AC878" s="237"/>
      <c r="AD878" s="237"/>
      <c r="AE878" s="237"/>
      <c r="AF878" s="176"/>
      <c r="AG878" s="227"/>
      <c r="AH878" s="203"/>
      <c r="AI878" s="161"/>
      <c r="AJ878" s="227"/>
      <c r="AK878" s="229"/>
      <c r="AL878" s="229"/>
      <c r="AM878" s="229"/>
    </row>
    <row r="879" spans="1:39" ht="38.25" customHeight="1">
      <c r="A879" s="13"/>
      <c r="B879" s="13"/>
      <c r="C879" s="13"/>
      <c r="D879" s="147"/>
      <c r="E879" s="13"/>
      <c r="F879" s="38"/>
      <c r="G879" s="14"/>
      <c r="H879" s="14"/>
      <c r="I879" s="38"/>
      <c r="J879" s="13"/>
      <c r="K879" s="13"/>
      <c r="L879" s="49"/>
      <c r="M879" s="49"/>
      <c r="N879" s="39"/>
      <c r="O879" s="13"/>
      <c r="P879" s="529"/>
      <c r="Q879" s="226"/>
      <c r="R879" s="118"/>
      <c r="S879" s="118"/>
      <c r="T879" s="118"/>
      <c r="U879" s="226"/>
      <c r="V879" s="226"/>
      <c r="W879" s="226"/>
      <c r="X879" s="55"/>
      <c r="Y879" s="55"/>
      <c r="Z879" s="226"/>
      <c r="AA879" s="226"/>
      <c r="AB879" s="237"/>
      <c r="AC879" s="237"/>
      <c r="AD879" s="237"/>
      <c r="AE879" s="237"/>
      <c r="AF879" s="176"/>
      <c r="AG879" s="227"/>
      <c r="AH879" s="203"/>
      <c r="AI879" s="161"/>
      <c r="AJ879" s="227"/>
      <c r="AK879" s="229"/>
      <c r="AL879" s="229"/>
      <c r="AM879" s="229"/>
    </row>
    <row r="880" spans="1:39" ht="38.25" customHeight="1">
      <c r="A880" s="13"/>
      <c r="B880" s="13"/>
      <c r="C880" s="13"/>
      <c r="D880" s="147"/>
      <c r="E880" s="13"/>
      <c r="F880" s="38"/>
      <c r="G880" s="14"/>
      <c r="H880" s="14"/>
      <c r="I880" s="38"/>
      <c r="J880" s="13"/>
      <c r="K880" s="13"/>
      <c r="L880" s="49"/>
      <c r="M880" s="49"/>
      <c r="N880" s="39"/>
      <c r="O880" s="13"/>
      <c r="P880" s="529"/>
      <c r="Q880" s="226"/>
      <c r="R880" s="118"/>
      <c r="S880" s="118"/>
      <c r="T880" s="118"/>
      <c r="U880" s="226"/>
      <c r="V880" s="226"/>
      <c r="W880" s="226"/>
      <c r="X880" s="55"/>
      <c r="Y880" s="55"/>
      <c r="Z880" s="226"/>
      <c r="AA880" s="226"/>
      <c r="AB880" s="237"/>
      <c r="AC880" s="237"/>
      <c r="AD880" s="237"/>
      <c r="AE880" s="237"/>
      <c r="AF880" s="176"/>
      <c r="AG880" s="227"/>
      <c r="AH880" s="203"/>
      <c r="AI880" s="161"/>
      <c r="AJ880" s="227"/>
      <c r="AK880" s="229"/>
      <c r="AL880" s="229"/>
      <c r="AM880" s="229"/>
    </row>
    <row r="881" spans="1:39" s="231" customFormat="1" ht="15.75" customHeight="1">
      <c r="A881" s="6" t="s">
        <v>30</v>
      </c>
      <c r="B881" s="6"/>
      <c r="C881" s="6" t="s">
        <v>30</v>
      </c>
      <c r="D881" s="6"/>
      <c r="E881" s="6" t="s">
        <v>30</v>
      </c>
      <c r="F881" s="244"/>
      <c r="G881" s="6" t="s">
        <v>30</v>
      </c>
      <c r="H881" s="6" t="s">
        <v>30</v>
      </c>
      <c r="I881" s="244" t="s">
        <v>30</v>
      </c>
      <c r="J881" s="6" t="s">
        <v>30</v>
      </c>
      <c r="K881" s="6" t="s">
        <v>30</v>
      </c>
      <c r="L881" s="17" t="s">
        <v>30</v>
      </c>
      <c r="M881" s="17"/>
      <c r="N881" s="6" t="s">
        <v>30</v>
      </c>
      <c r="O881" s="6" t="s">
        <v>30</v>
      </c>
      <c r="P881" s="423" t="s">
        <v>30</v>
      </c>
      <c r="Q881" s="6" t="s">
        <v>30</v>
      </c>
      <c r="R881" s="6" t="s">
        <v>30</v>
      </c>
      <c r="S881" s="6" t="s">
        <v>30</v>
      </c>
      <c r="T881" s="18" t="s">
        <v>30</v>
      </c>
      <c r="U881" s="6" t="s">
        <v>30</v>
      </c>
      <c r="V881" s="6" t="s">
        <v>30</v>
      </c>
      <c r="W881" s="6" t="s">
        <v>30</v>
      </c>
      <c r="X881" s="6" t="s">
        <v>30</v>
      </c>
      <c r="Y881" s="6" t="s">
        <v>30</v>
      </c>
      <c r="Z881" s="6" t="s">
        <v>30</v>
      </c>
      <c r="AA881" s="6" t="s">
        <v>30</v>
      </c>
      <c r="AB881" s="6" t="s">
        <v>30</v>
      </c>
      <c r="AC881" s="6" t="s">
        <v>30</v>
      </c>
      <c r="AD881" s="6" t="s">
        <v>30</v>
      </c>
      <c r="AE881" s="6" t="s">
        <v>30</v>
      </c>
      <c r="AF881" s="6" t="s">
        <v>30</v>
      </c>
      <c r="AG881" s="423" t="s">
        <v>30</v>
      </c>
      <c r="AH881" s="6" t="s">
        <v>30</v>
      </c>
      <c r="AI881" s="6"/>
      <c r="AJ881" s="6" t="s">
        <v>30</v>
      </c>
      <c r="AK881" s="6" t="s">
        <v>30</v>
      </c>
      <c r="AL881" s="6" t="s">
        <v>30</v>
      </c>
      <c r="AM881" s="6" t="s">
        <v>30</v>
      </c>
    </row>
    <row r="882" spans="1:39" ht="15" customHeight="1">
      <c r="H882" s="232"/>
    </row>
    <row r="883" spans="1:39" ht="15" customHeight="1">
      <c r="H883" s="232"/>
    </row>
    <row r="884" spans="1:39" ht="15" customHeight="1">
      <c r="H884" s="232"/>
    </row>
    <row r="885" spans="1:39" ht="15" customHeight="1">
      <c r="H885" s="232"/>
    </row>
    <row r="886" spans="1:39" ht="15" customHeight="1">
      <c r="H886" s="232"/>
    </row>
    <row r="887" spans="1:39" ht="15" customHeight="1">
      <c r="H887" s="232"/>
    </row>
    <row r="888" spans="1:39" ht="15" customHeight="1">
      <c r="H888" s="232"/>
    </row>
    <row r="889" spans="1:39" ht="15" customHeight="1">
      <c r="H889" s="232"/>
    </row>
    <row r="890" spans="1:39" ht="15" customHeight="1">
      <c r="H890" s="232"/>
    </row>
    <row r="891" spans="1:39" ht="15" customHeight="1">
      <c r="H891" s="232"/>
    </row>
    <row r="892" spans="1:39" ht="15" customHeight="1">
      <c r="H892" s="232"/>
    </row>
    <row r="893" spans="1:39" ht="15" customHeight="1">
      <c r="H893" s="232"/>
    </row>
    <row r="894" spans="1:39" ht="15" customHeight="1">
      <c r="H894" s="232"/>
    </row>
    <row r="895" spans="1:39" ht="15" customHeight="1">
      <c r="H895" s="232"/>
    </row>
    <row r="896" spans="1:39" ht="15" customHeight="1">
      <c r="H896" s="232"/>
    </row>
    <row r="897" spans="8:8" ht="15" customHeight="1">
      <c r="H897" s="232"/>
    </row>
    <row r="898" spans="8:8" ht="15" customHeight="1">
      <c r="H898" s="232"/>
    </row>
    <row r="899" spans="8:8" ht="15" customHeight="1">
      <c r="H899" s="232"/>
    </row>
    <row r="900" spans="8:8" ht="15" customHeight="1">
      <c r="H900" s="232"/>
    </row>
    <row r="901" spans="8:8" ht="15" customHeight="1">
      <c r="H901" s="232"/>
    </row>
    <row r="902" spans="8:8" ht="15" customHeight="1">
      <c r="H902" s="232"/>
    </row>
    <row r="903" spans="8:8" ht="15" customHeight="1">
      <c r="H903" s="232"/>
    </row>
    <row r="904" spans="8:8" ht="15" customHeight="1">
      <c r="H904" s="232"/>
    </row>
    <row r="905" spans="8:8" ht="15" customHeight="1">
      <c r="H905" s="232"/>
    </row>
    <row r="906" spans="8:8" ht="15" customHeight="1">
      <c r="H906" s="232"/>
    </row>
    <row r="907" spans="8:8" ht="15" customHeight="1">
      <c r="H907" s="232"/>
    </row>
    <row r="908" spans="8:8" ht="15" customHeight="1">
      <c r="H908" s="232"/>
    </row>
    <row r="909" spans="8:8" ht="15" customHeight="1">
      <c r="H909" s="232"/>
    </row>
    <row r="910" spans="8:8" ht="15" customHeight="1">
      <c r="H910" s="232"/>
    </row>
    <row r="911" spans="8:8" ht="15" customHeight="1">
      <c r="H911" s="232"/>
    </row>
    <row r="912" spans="8:8" ht="15" customHeight="1">
      <c r="H912" s="232"/>
    </row>
    <row r="913" spans="8:8" ht="15" customHeight="1">
      <c r="H913" s="232"/>
    </row>
    <row r="914" spans="8:8" ht="15" customHeight="1">
      <c r="H914" s="232"/>
    </row>
    <row r="915" spans="8:8" ht="15" customHeight="1">
      <c r="H915" s="232"/>
    </row>
    <row r="916" spans="8:8" ht="15" customHeight="1">
      <c r="H916" s="232"/>
    </row>
    <row r="917" spans="8:8" ht="15" customHeight="1">
      <c r="H917" s="232"/>
    </row>
    <row r="918" spans="8:8" ht="15" customHeight="1">
      <c r="H918" s="232"/>
    </row>
    <row r="919" spans="8:8" ht="15" customHeight="1">
      <c r="H919" s="232"/>
    </row>
    <row r="920" spans="8:8" ht="15" customHeight="1">
      <c r="H920" s="232"/>
    </row>
    <row r="921" spans="8:8" ht="15" customHeight="1">
      <c r="H921" s="232"/>
    </row>
    <row r="922" spans="8:8" ht="15" customHeight="1">
      <c r="H922" s="232"/>
    </row>
    <row r="923" spans="8:8" ht="15" customHeight="1">
      <c r="H923" s="232"/>
    </row>
    <row r="924" spans="8:8" ht="15" customHeight="1">
      <c r="H924" s="232"/>
    </row>
    <row r="925" spans="8:8" ht="15" customHeight="1">
      <c r="H925" s="232"/>
    </row>
    <row r="926" spans="8:8" ht="15" customHeight="1">
      <c r="H926" s="232"/>
    </row>
    <row r="927" spans="8:8" ht="15" customHeight="1">
      <c r="H927" s="232"/>
    </row>
    <row r="928" spans="8:8" ht="15" customHeight="1">
      <c r="H928" s="232"/>
    </row>
    <row r="929" spans="8:8" ht="15" customHeight="1">
      <c r="H929" s="232"/>
    </row>
    <row r="930" spans="8:8" ht="15" customHeight="1">
      <c r="H930" s="232"/>
    </row>
    <row r="931" spans="8:8" ht="15" customHeight="1">
      <c r="H931" s="232"/>
    </row>
    <row r="932" spans="8:8" ht="15" customHeight="1">
      <c r="H932" s="232"/>
    </row>
    <row r="933" spans="8:8" ht="15" customHeight="1">
      <c r="H933" s="232"/>
    </row>
    <row r="934" spans="8:8" ht="15" customHeight="1">
      <c r="H934" s="232"/>
    </row>
    <row r="935" spans="8:8" ht="15" customHeight="1">
      <c r="H935" s="232"/>
    </row>
    <row r="936" spans="8:8" ht="15" customHeight="1">
      <c r="H936" s="232"/>
    </row>
    <row r="937" spans="8:8" ht="15" customHeight="1">
      <c r="H937" s="232"/>
    </row>
    <row r="938" spans="8:8" ht="15" customHeight="1">
      <c r="H938" s="232"/>
    </row>
    <row r="939" spans="8:8" ht="15" customHeight="1">
      <c r="H939" s="232"/>
    </row>
    <row r="940" spans="8:8" ht="15" customHeight="1">
      <c r="H940" s="232"/>
    </row>
    <row r="941" spans="8:8" ht="15" customHeight="1">
      <c r="H941" s="232"/>
    </row>
    <row r="942" spans="8:8" ht="15" customHeight="1">
      <c r="H942" s="232"/>
    </row>
    <row r="943" spans="8:8" ht="15" customHeight="1">
      <c r="H943" s="232"/>
    </row>
    <row r="944" spans="8:8" ht="15" customHeight="1">
      <c r="H944" s="232"/>
    </row>
    <row r="945" spans="8:8" ht="15" customHeight="1">
      <c r="H945" s="232"/>
    </row>
    <row r="946" spans="8:8" ht="15" customHeight="1">
      <c r="H946" s="232"/>
    </row>
    <row r="947" spans="8:8" ht="15" customHeight="1">
      <c r="H947" s="232"/>
    </row>
    <row r="948" spans="8:8" ht="15" customHeight="1">
      <c r="H948" s="232"/>
    </row>
    <row r="949" spans="8:8" ht="15" customHeight="1">
      <c r="H949" s="232"/>
    </row>
    <row r="950" spans="8:8" ht="15" customHeight="1">
      <c r="H950" s="232"/>
    </row>
    <row r="951" spans="8:8" ht="15" customHeight="1">
      <c r="H951" s="232"/>
    </row>
    <row r="952" spans="8:8" ht="15" customHeight="1">
      <c r="H952" s="232"/>
    </row>
    <row r="953" spans="8:8" ht="15" customHeight="1">
      <c r="H953" s="232"/>
    </row>
    <row r="954" spans="8:8" ht="15" customHeight="1">
      <c r="H954" s="232"/>
    </row>
    <row r="955" spans="8:8" ht="15" customHeight="1">
      <c r="H955" s="232"/>
    </row>
    <row r="956" spans="8:8" ht="15" customHeight="1">
      <c r="H956" s="232"/>
    </row>
    <row r="957" spans="8:8" ht="15" customHeight="1">
      <c r="H957" s="232"/>
    </row>
    <row r="958" spans="8:8" ht="15" customHeight="1">
      <c r="H958" s="232"/>
    </row>
    <row r="959" spans="8:8" ht="15" customHeight="1">
      <c r="H959" s="232"/>
    </row>
    <row r="960" spans="8:8" ht="15" customHeight="1">
      <c r="H960" s="232"/>
    </row>
    <row r="961" spans="8:8" ht="15" customHeight="1">
      <c r="H961" s="232"/>
    </row>
    <row r="962" spans="8:8" ht="15" customHeight="1">
      <c r="H962" s="232"/>
    </row>
    <row r="963" spans="8:8" ht="15" customHeight="1">
      <c r="H963" s="232"/>
    </row>
    <row r="964" spans="8:8" ht="15" customHeight="1">
      <c r="H964" s="232"/>
    </row>
    <row r="965" spans="8:8" ht="15" customHeight="1">
      <c r="H965" s="232"/>
    </row>
    <row r="966" spans="8:8" ht="15" customHeight="1">
      <c r="H966" s="232"/>
    </row>
    <row r="967" spans="8:8" ht="15" customHeight="1">
      <c r="H967" s="232"/>
    </row>
    <row r="968" spans="8:8" ht="15" customHeight="1">
      <c r="H968" s="232"/>
    </row>
    <row r="969" spans="8:8" ht="15" customHeight="1">
      <c r="H969" s="232"/>
    </row>
    <row r="970" spans="8:8" ht="15" customHeight="1">
      <c r="H970" s="232"/>
    </row>
    <row r="971" spans="8:8" ht="15" customHeight="1">
      <c r="H971" s="232"/>
    </row>
    <row r="972" spans="8:8" ht="15" customHeight="1">
      <c r="H972" s="232"/>
    </row>
    <row r="973" spans="8:8" ht="15" customHeight="1">
      <c r="H973" s="232"/>
    </row>
    <row r="974" spans="8:8" ht="15" customHeight="1">
      <c r="H974" s="232"/>
    </row>
    <row r="975" spans="8:8" ht="15" customHeight="1">
      <c r="H975" s="232"/>
    </row>
    <row r="976" spans="8:8" ht="15" customHeight="1">
      <c r="H976" s="232"/>
    </row>
    <row r="977" spans="8:8" ht="15" customHeight="1">
      <c r="H977" s="232"/>
    </row>
    <row r="978" spans="8:8" ht="15" customHeight="1">
      <c r="H978" s="232"/>
    </row>
    <row r="979" spans="8:8" ht="15" customHeight="1">
      <c r="H979" s="232"/>
    </row>
    <row r="980" spans="8:8" ht="15" customHeight="1">
      <c r="H980" s="232"/>
    </row>
    <row r="981" spans="8:8" ht="15" customHeight="1">
      <c r="H981" s="232"/>
    </row>
    <row r="982" spans="8:8" ht="15" customHeight="1">
      <c r="H982" s="232"/>
    </row>
    <row r="983" spans="8:8" ht="15" customHeight="1">
      <c r="H983" s="232"/>
    </row>
    <row r="984" spans="8:8" ht="15" customHeight="1">
      <c r="H984" s="232"/>
    </row>
    <row r="985" spans="8:8" ht="15" customHeight="1">
      <c r="H985" s="232"/>
    </row>
    <row r="986" spans="8:8" ht="15" customHeight="1">
      <c r="H986" s="232"/>
    </row>
    <row r="987" spans="8:8" ht="15" customHeight="1">
      <c r="H987" s="232"/>
    </row>
    <row r="988" spans="8:8" ht="15" customHeight="1">
      <c r="H988" s="232"/>
    </row>
    <row r="989" spans="8:8" ht="15" customHeight="1">
      <c r="H989" s="232"/>
    </row>
    <row r="990" spans="8:8" ht="15" customHeight="1">
      <c r="H990" s="232"/>
    </row>
    <row r="991" spans="8:8" ht="15" customHeight="1">
      <c r="H991" s="232"/>
    </row>
    <row r="992" spans="8:8" ht="15" customHeight="1">
      <c r="H992" s="232"/>
    </row>
    <row r="993" spans="8:8" ht="15" customHeight="1">
      <c r="H993" s="232"/>
    </row>
    <row r="994" spans="8:8" ht="15" customHeight="1">
      <c r="H994" s="232"/>
    </row>
    <row r="995" spans="8:8" ht="15" customHeight="1">
      <c r="H995" s="232"/>
    </row>
    <row r="996" spans="8:8" ht="15" customHeight="1">
      <c r="H996" s="232"/>
    </row>
    <row r="997" spans="8:8" ht="15" customHeight="1">
      <c r="H997" s="232"/>
    </row>
    <row r="998" spans="8:8" ht="15" customHeight="1">
      <c r="H998" s="232"/>
    </row>
    <row r="999" spans="8:8" ht="15" customHeight="1">
      <c r="H999" s="232"/>
    </row>
    <row r="1000" spans="8:8" ht="15" customHeight="1">
      <c r="H1000" s="232"/>
    </row>
    <row r="1001" spans="8:8" ht="15" customHeight="1">
      <c r="H1001" s="232"/>
    </row>
    <row r="1002" spans="8:8" ht="15" customHeight="1">
      <c r="H1002" s="232"/>
    </row>
    <row r="1003" spans="8:8" ht="15" customHeight="1">
      <c r="H1003" s="232"/>
    </row>
    <row r="1004" spans="8:8" ht="15" customHeight="1">
      <c r="H1004" s="232"/>
    </row>
    <row r="1005" spans="8:8" ht="15" customHeight="1">
      <c r="H1005" s="232"/>
    </row>
    <row r="1006" spans="8:8" ht="15" customHeight="1">
      <c r="H1006" s="232"/>
    </row>
    <row r="1007" spans="8:8" ht="15" customHeight="1">
      <c r="H1007" s="232"/>
    </row>
    <row r="1008" spans="8:8" ht="15" customHeight="1">
      <c r="H1008" s="232"/>
    </row>
    <row r="1009" spans="8:8" ht="15" customHeight="1">
      <c r="H1009" s="232"/>
    </row>
    <row r="1010" spans="8:8" ht="15" customHeight="1">
      <c r="H1010" s="232"/>
    </row>
    <row r="1011" spans="8:8" ht="15" customHeight="1">
      <c r="H1011" s="232"/>
    </row>
    <row r="1012" spans="8:8" ht="15" customHeight="1">
      <c r="H1012" s="232"/>
    </row>
    <row r="1013" spans="8:8" ht="15" customHeight="1">
      <c r="H1013" s="232"/>
    </row>
    <row r="1014" spans="8:8" ht="15" customHeight="1">
      <c r="H1014" s="232"/>
    </row>
    <row r="1015" spans="8:8" ht="15" customHeight="1">
      <c r="H1015" s="232"/>
    </row>
    <row r="1016" spans="8:8" ht="15" customHeight="1">
      <c r="H1016" s="232"/>
    </row>
    <row r="1017" spans="8:8" ht="15" customHeight="1">
      <c r="H1017" s="232"/>
    </row>
    <row r="1018" spans="8:8" ht="15" customHeight="1">
      <c r="H1018" s="232"/>
    </row>
    <row r="1019" spans="8:8" ht="15" customHeight="1">
      <c r="H1019" s="232"/>
    </row>
    <row r="1020" spans="8:8" ht="15" customHeight="1">
      <c r="H1020" s="232"/>
    </row>
    <row r="1021" spans="8:8" ht="15" customHeight="1">
      <c r="H1021" s="232"/>
    </row>
    <row r="1022" spans="8:8" ht="15" customHeight="1">
      <c r="H1022" s="232"/>
    </row>
    <row r="1023" spans="8:8" ht="15" customHeight="1">
      <c r="H1023" s="232"/>
    </row>
    <row r="1024" spans="8:8" ht="15" customHeight="1">
      <c r="H1024" s="232"/>
    </row>
    <row r="1025" spans="8:8" ht="15" customHeight="1">
      <c r="H1025" s="232"/>
    </row>
    <row r="1026" spans="8:8" ht="15" customHeight="1">
      <c r="H1026" s="232"/>
    </row>
    <row r="1027" spans="8:8" ht="15" customHeight="1">
      <c r="H1027" s="232"/>
    </row>
    <row r="1028" spans="8:8" ht="15" customHeight="1">
      <c r="H1028" s="232"/>
    </row>
    <row r="1029" spans="8:8" ht="15" customHeight="1">
      <c r="H1029" s="232"/>
    </row>
    <row r="1030" spans="8:8" ht="15" customHeight="1">
      <c r="H1030" s="232"/>
    </row>
    <row r="1031" spans="8:8" ht="15" customHeight="1">
      <c r="H1031" s="232"/>
    </row>
    <row r="1032" spans="8:8" ht="15" customHeight="1">
      <c r="H1032" s="232"/>
    </row>
    <row r="1033" spans="8:8" ht="15" customHeight="1">
      <c r="H1033" s="232"/>
    </row>
    <row r="1034" spans="8:8" ht="15" customHeight="1">
      <c r="H1034" s="232"/>
    </row>
    <row r="1035" spans="8:8" ht="15" customHeight="1">
      <c r="H1035" s="232"/>
    </row>
    <row r="1036" spans="8:8" ht="15" customHeight="1">
      <c r="H1036" s="232"/>
    </row>
    <row r="1037" spans="8:8" ht="15" customHeight="1">
      <c r="H1037" s="232"/>
    </row>
    <row r="1038" spans="8:8" ht="15" customHeight="1">
      <c r="H1038" s="232"/>
    </row>
    <row r="1039" spans="8:8" ht="15" customHeight="1">
      <c r="H1039" s="232"/>
    </row>
    <row r="1040" spans="8:8" ht="15" customHeight="1">
      <c r="H1040" s="232"/>
    </row>
    <row r="1041" spans="8:8" ht="15" customHeight="1">
      <c r="H1041" s="232"/>
    </row>
    <row r="1042" spans="8:8" ht="15" customHeight="1">
      <c r="H1042" s="232"/>
    </row>
    <row r="1043" spans="8:8" ht="15" customHeight="1">
      <c r="H1043" s="232"/>
    </row>
    <row r="1044" spans="8:8" ht="15" customHeight="1">
      <c r="H1044" s="232"/>
    </row>
    <row r="1045" spans="8:8" ht="15" customHeight="1">
      <c r="H1045" s="232"/>
    </row>
    <row r="1046" spans="8:8" ht="15" customHeight="1">
      <c r="H1046" s="232"/>
    </row>
    <row r="1047" spans="8:8" ht="15" customHeight="1">
      <c r="H1047" s="232"/>
    </row>
    <row r="1048" spans="8:8" ht="15" customHeight="1">
      <c r="H1048" s="232"/>
    </row>
    <row r="1049" spans="8:8" ht="15" customHeight="1">
      <c r="H1049" s="232"/>
    </row>
    <row r="1050" spans="8:8" ht="15" customHeight="1">
      <c r="H1050" s="232"/>
    </row>
    <row r="1051" spans="8:8" ht="15" customHeight="1">
      <c r="H1051" s="232"/>
    </row>
    <row r="1052" spans="8:8" ht="15" customHeight="1">
      <c r="H1052" s="232"/>
    </row>
    <row r="1053" spans="8:8" ht="15" customHeight="1">
      <c r="H1053" s="232"/>
    </row>
    <row r="1054" spans="8:8" ht="15" customHeight="1">
      <c r="H1054" s="232"/>
    </row>
    <row r="1055" spans="8:8" ht="15" customHeight="1">
      <c r="H1055" s="232"/>
    </row>
    <row r="1056" spans="8:8" ht="15" customHeight="1">
      <c r="H1056" s="232"/>
    </row>
    <row r="1057" spans="8:8" ht="15" customHeight="1">
      <c r="H1057" s="232"/>
    </row>
    <row r="1058" spans="8:8" ht="15" customHeight="1">
      <c r="H1058" s="232"/>
    </row>
    <row r="1059" spans="8:8" ht="15" customHeight="1">
      <c r="H1059" s="232"/>
    </row>
    <row r="1060" spans="8:8" ht="15" customHeight="1">
      <c r="H1060" s="232"/>
    </row>
    <row r="1061" spans="8:8" ht="15" customHeight="1">
      <c r="H1061" s="232"/>
    </row>
    <row r="1062" spans="8:8" ht="15" customHeight="1">
      <c r="H1062" s="232"/>
    </row>
    <row r="1063" spans="8:8" ht="15" customHeight="1">
      <c r="H1063" s="232"/>
    </row>
    <row r="1064" spans="8:8" ht="15" customHeight="1">
      <c r="H1064" s="232"/>
    </row>
    <row r="1065" spans="8:8" ht="15" customHeight="1">
      <c r="H1065" s="232"/>
    </row>
    <row r="1066" spans="8:8" ht="15" customHeight="1">
      <c r="H1066" s="232"/>
    </row>
    <row r="1067" spans="8:8" ht="15" customHeight="1">
      <c r="H1067" s="232"/>
    </row>
    <row r="1068" spans="8:8" ht="15" customHeight="1">
      <c r="H1068" s="232"/>
    </row>
    <row r="1069" spans="8:8" ht="15" customHeight="1">
      <c r="H1069" s="232"/>
    </row>
    <row r="1070" spans="8:8" ht="15" customHeight="1">
      <c r="H1070" s="232"/>
    </row>
    <row r="1071" spans="8:8" ht="15" customHeight="1">
      <c r="H1071" s="232"/>
    </row>
    <row r="1072" spans="8:8" ht="15" customHeight="1">
      <c r="H1072" s="232"/>
    </row>
    <row r="1073" spans="8:8" ht="15" customHeight="1">
      <c r="H1073" s="232"/>
    </row>
    <row r="1074" spans="8:8" ht="15" customHeight="1">
      <c r="H1074" s="232"/>
    </row>
    <row r="1075" spans="8:8" ht="15" customHeight="1">
      <c r="H1075" s="232"/>
    </row>
    <row r="1076" spans="8:8" ht="15" customHeight="1">
      <c r="H1076" s="232"/>
    </row>
    <row r="1077" spans="8:8" ht="15" customHeight="1">
      <c r="H1077" s="232"/>
    </row>
    <row r="1078" spans="8:8" ht="15" customHeight="1">
      <c r="H1078" s="232"/>
    </row>
    <row r="1079" spans="8:8" ht="15" customHeight="1">
      <c r="H1079" s="232"/>
    </row>
    <row r="1080" spans="8:8" ht="15" customHeight="1">
      <c r="H1080" s="232"/>
    </row>
    <row r="1081" spans="8:8" ht="15" customHeight="1">
      <c r="H1081" s="232"/>
    </row>
    <row r="1082" spans="8:8" ht="15" customHeight="1">
      <c r="H1082" s="232"/>
    </row>
    <row r="1083" spans="8:8" ht="15" customHeight="1">
      <c r="H1083" s="232"/>
    </row>
    <row r="1084" spans="8:8" ht="15" customHeight="1">
      <c r="H1084" s="232"/>
    </row>
    <row r="1085" spans="8:8" ht="15" customHeight="1">
      <c r="H1085" s="232"/>
    </row>
    <row r="1086" spans="8:8" ht="15" customHeight="1">
      <c r="H1086" s="232"/>
    </row>
    <row r="1087" spans="8:8" ht="15" customHeight="1">
      <c r="H1087" s="232"/>
    </row>
    <row r="1088" spans="8:8" ht="15" customHeight="1">
      <c r="H1088" s="232"/>
    </row>
    <row r="1089" spans="8:8" ht="15" customHeight="1">
      <c r="H1089" s="232"/>
    </row>
    <row r="1090" spans="8:8" ht="15" customHeight="1">
      <c r="H1090" s="232"/>
    </row>
    <row r="1091" spans="8:8" ht="15" customHeight="1">
      <c r="H1091" s="232"/>
    </row>
    <row r="1092" spans="8:8" ht="15" customHeight="1">
      <c r="H1092" s="232"/>
    </row>
    <row r="1093" spans="8:8" ht="15" customHeight="1">
      <c r="H1093" s="232"/>
    </row>
    <row r="1094" spans="8:8" ht="15" customHeight="1">
      <c r="H1094" s="232"/>
    </row>
    <row r="1095" spans="8:8" ht="15" customHeight="1">
      <c r="H1095" s="232"/>
    </row>
    <row r="1096" spans="8:8" ht="15" customHeight="1">
      <c r="H1096" s="232"/>
    </row>
    <row r="1097" spans="8:8" ht="15" customHeight="1">
      <c r="H1097" s="232"/>
    </row>
    <row r="1098" spans="8:8" ht="15" customHeight="1">
      <c r="H1098" s="232"/>
    </row>
    <row r="1099" spans="8:8" ht="15" customHeight="1">
      <c r="H1099" s="232"/>
    </row>
    <row r="1100" spans="8:8" ht="15" customHeight="1">
      <c r="H1100" s="232"/>
    </row>
    <row r="1101" spans="8:8" ht="15" customHeight="1">
      <c r="H1101" s="232"/>
    </row>
    <row r="1102" spans="8:8" ht="15" customHeight="1">
      <c r="H1102" s="232"/>
    </row>
    <row r="1103" spans="8:8" ht="15" customHeight="1">
      <c r="H1103" s="232"/>
    </row>
    <row r="1104" spans="8:8" ht="15" customHeight="1">
      <c r="H1104" s="232"/>
    </row>
    <row r="1105" spans="8:8" ht="15" customHeight="1">
      <c r="H1105" s="232"/>
    </row>
    <row r="1106" spans="8:8" ht="15" customHeight="1">
      <c r="H1106" s="232"/>
    </row>
    <row r="1107" spans="8:8" ht="15" customHeight="1">
      <c r="H1107" s="232"/>
    </row>
    <row r="1108" spans="8:8" ht="15" customHeight="1">
      <c r="H1108" s="232"/>
    </row>
    <row r="1109" spans="8:8" ht="15" customHeight="1">
      <c r="H1109" s="232"/>
    </row>
    <row r="1110" spans="8:8" ht="15" customHeight="1">
      <c r="H1110" s="232"/>
    </row>
    <row r="1111" spans="8:8" ht="15" customHeight="1">
      <c r="H1111" s="232"/>
    </row>
    <row r="1112" spans="8:8" ht="15" customHeight="1">
      <c r="H1112" s="232"/>
    </row>
    <row r="1113" spans="8:8" ht="15" customHeight="1">
      <c r="H1113" s="232"/>
    </row>
    <row r="1114" spans="8:8" ht="15" customHeight="1">
      <c r="H1114" s="232"/>
    </row>
    <row r="1115" spans="8:8" ht="15" customHeight="1">
      <c r="H1115" s="232"/>
    </row>
    <row r="1116" spans="8:8" ht="15" customHeight="1">
      <c r="H1116" s="232"/>
    </row>
    <row r="1117" spans="8:8" ht="15" customHeight="1">
      <c r="H1117" s="232"/>
    </row>
    <row r="1118" spans="8:8" ht="15" customHeight="1">
      <c r="H1118" s="232"/>
    </row>
    <row r="1119" spans="8:8" ht="15" customHeight="1">
      <c r="H1119" s="232"/>
    </row>
    <row r="1120" spans="8:8" ht="15" customHeight="1">
      <c r="H1120" s="232"/>
    </row>
    <row r="1121" spans="8:8" ht="15" customHeight="1">
      <c r="H1121" s="232"/>
    </row>
    <row r="1122" spans="8:8" ht="15" customHeight="1">
      <c r="H1122" s="232"/>
    </row>
    <row r="1123" spans="8:8" ht="15" customHeight="1">
      <c r="H1123" s="232"/>
    </row>
    <row r="1124" spans="8:8" ht="15" customHeight="1">
      <c r="H1124" s="232"/>
    </row>
    <row r="1125" spans="8:8" ht="15" customHeight="1">
      <c r="H1125" s="232"/>
    </row>
    <row r="1126" spans="8:8" ht="15" customHeight="1">
      <c r="H1126" s="232"/>
    </row>
    <row r="1127" spans="8:8" ht="15" customHeight="1">
      <c r="H1127" s="232"/>
    </row>
    <row r="1128" spans="8:8" ht="15" customHeight="1">
      <c r="H1128" s="232"/>
    </row>
    <row r="1129" spans="8:8" ht="15" customHeight="1">
      <c r="H1129" s="232"/>
    </row>
    <row r="1130" spans="8:8" ht="15" customHeight="1">
      <c r="H1130" s="232"/>
    </row>
    <row r="1131" spans="8:8" ht="15" customHeight="1">
      <c r="H1131" s="232"/>
    </row>
    <row r="1132" spans="8:8" ht="15" customHeight="1">
      <c r="H1132" s="232"/>
    </row>
    <row r="1133" spans="8:8" ht="15" customHeight="1">
      <c r="H1133" s="232"/>
    </row>
    <row r="1134" spans="8:8" ht="15" customHeight="1">
      <c r="H1134" s="232"/>
    </row>
    <row r="1135" spans="8:8" ht="15" customHeight="1">
      <c r="H1135" s="232"/>
    </row>
    <row r="1136" spans="8:8" ht="15" customHeight="1">
      <c r="H1136" s="232"/>
    </row>
    <row r="1137" spans="8:8" ht="15" customHeight="1">
      <c r="H1137" s="232"/>
    </row>
    <row r="1138" spans="8:8" ht="15" customHeight="1">
      <c r="H1138" s="232"/>
    </row>
    <row r="1139" spans="8:8" ht="15" customHeight="1">
      <c r="H1139" s="232"/>
    </row>
    <row r="1140" spans="8:8" ht="15" customHeight="1">
      <c r="H1140" s="232"/>
    </row>
    <row r="1141" spans="8:8" ht="15" customHeight="1">
      <c r="H1141" s="232"/>
    </row>
    <row r="1142" spans="8:8" ht="15" customHeight="1">
      <c r="H1142" s="232"/>
    </row>
    <row r="1143" spans="8:8" ht="15" customHeight="1">
      <c r="H1143" s="232"/>
    </row>
    <row r="1144" spans="8:8" ht="15" customHeight="1">
      <c r="H1144" s="232"/>
    </row>
    <row r="1145" spans="8:8" ht="15" customHeight="1">
      <c r="H1145" s="232"/>
    </row>
    <row r="1146" spans="8:8" ht="15" customHeight="1">
      <c r="H1146" s="232"/>
    </row>
    <row r="1147" spans="8:8" ht="15" customHeight="1">
      <c r="H1147" s="232"/>
    </row>
    <row r="1148" spans="8:8" ht="15" customHeight="1">
      <c r="H1148" s="232"/>
    </row>
    <row r="1149" spans="8:8" ht="15" customHeight="1">
      <c r="H1149" s="232"/>
    </row>
    <row r="1150" spans="8:8" ht="15" customHeight="1">
      <c r="H1150" s="232"/>
    </row>
    <row r="1151" spans="8:8" ht="15" customHeight="1">
      <c r="H1151" s="232"/>
    </row>
    <row r="1152" spans="8:8" ht="15" customHeight="1">
      <c r="H1152" s="232"/>
    </row>
    <row r="1153" spans="8:8" ht="15" customHeight="1">
      <c r="H1153" s="232"/>
    </row>
    <row r="1154" spans="8:8" ht="15" customHeight="1">
      <c r="H1154" s="232"/>
    </row>
    <row r="1155" spans="8:8" ht="15" customHeight="1">
      <c r="H1155" s="232"/>
    </row>
    <row r="1156" spans="8:8" ht="15" customHeight="1">
      <c r="H1156" s="232"/>
    </row>
    <row r="1157" spans="8:8" ht="15" customHeight="1">
      <c r="H1157" s="232"/>
    </row>
    <row r="1158" spans="8:8" ht="15" customHeight="1">
      <c r="H1158" s="232"/>
    </row>
    <row r="1159" spans="8:8" ht="15" customHeight="1">
      <c r="H1159" s="232"/>
    </row>
    <row r="1160" spans="8:8" ht="15" customHeight="1">
      <c r="H1160" s="232"/>
    </row>
    <row r="1161" spans="8:8" ht="15" customHeight="1">
      <c r="H1161" s="232"/>
    </row>
    <row r="1162" spans="8:8" ht="15" customHeight="1">
      <c r="H1162" s="232"/>
    </row>
    <row r="1163" spans="8:8" ht="15" customHeight="1">
      <c r="H1163" s="232"/>
    </row>
    <row r="1164" spans="8:8" ht="15" customHeight="1">
      <c r="H1164" s="232"/>
    </row>
    <row r="1165" spans="8:8" ht="15" customHeight="1">
      <c r="H1165" s="232"/>
    </row>
    <row r="1166" spans="8:8" ht="15" customHeight="1">
      <c r="H1166" s="232"/>
    </row>
    <row r="1167" spans="8:8" ht="15" customHeight="1">
      <c r="H1167" s="232"/>
    </row>
    <row r="1168" spans="8:8" ht="15" customHeight="1">
      <c r="H1168" s="232"/>
    </row>
    <row r="1169" spans="8:8" ht="15" customHeight="1">
      <c r="H1169" s="232"/>
    </row>
    <row r="1170" spans="8:8" ht="15" customHeight="1">
      <c r="H1170" s="232"/>
    </row>
    <row r="1171" spans="8:8" ht="15" customHeight="1">
      <c r="H1171" s="232"/>
    </row>
    <row r="1172" spans="8:8" ht="15" customHeight="1">
      <c r="H1172" s="232"/>
    </row>
    <row r="1173" spans="8:8" ht="15" customHeight="1">
      <c r="H1173" s="232"/>
    </row>
    <row r="1174" spans="8:8" ht="15" customHeight="1">
      <c r="H1174" s="232"/>
    </row>
    <row r="1175" spans="8:8" ht="15" customHeight="1">
      <c r="H1175" s="232"/>
    </row>
    <row r="1176" spans="8:8" ht="15" customHeight="1">
      <c r="H1176" s="232"/>
    </row>
    <row r="1177" spans="8:8" ht="15" customHeight="1">
      <c r="H1177" s="232"/>
    </row>
    <row r="1178" spans="8:8" ht="15" customHeight="1">
      <c r="H1178" s="232"/>
    </row>
    <row r="1179" spans="8:8" ht="15" customHeight="1">
      <c r="H1179" s="232"/>
    </row>
    <row r="1180" spans="8:8" ht="15" customHeight="1">
      <c r="H1180" s="232"/>
    </row>
    <row r="1181" spans="8:8" ht="15" customHeight="1">
      <c r="H1181" s="232"/>
    </row>
    <row r="1182" spans="8:8" ht="15" customHeight="1">
      <c r="H1182" s="232"/>
    </row>
    <row r="1183" spans="8:8" ht="15" customHeight="1">
      <c r="H1183" s="232"/>
    </row>
    <row r="1184" spans="8:8" ht="15" customHeight="1">
      <c r="H1184" s="232"/>
    </row>
    <row r="1185" spans="8:8" ht="15" customHeight="1">
      <c r="H1185" s="232"/>
    </row>
    <row r="1186" spans="8:8" ht="15" customHeight="1">
      <c r="H1186" s="232"/>
    </row>
    <row r="1187" spans="8:8" ht="15" customHeight="1">
      <c r="H1187" s="232"/>
    </row>
    <row r="1188" spans="8:8" ht="15" customHeight="1">
      <c r="H1188" s="232"/>
    </row>
    <row r="1189" spans="8:8" ht="15" customHeight="1">
      <c r="H1189" s="232"/>
    </row>
    <row r="1190" spans="8:8" ht="15" customHeight="1">
      <c r="H1190" s="232"/>
    </row>
    <row r="1191" spans="8:8" ht="15" customHeight="1">
      <c r="H1191" s="232"/>
    </row>
    <row r="1192" spans="8:8" ht="15" customHeight="1">
      <c r="H1192" s="232"/>
    </row>
    <row r="1193" spans="8:8" ht="15" customHeight="1">
      <c r="H1193" s="232"/>
    </row>
    <row r="1194" spans="8:8" ht="15" customHeight="1">
      <c r="H1194" s="232"/>
    </row>
    <row r="1195" spans="8:8" ht="15" customHeight="1">
      <c r="H1195" s="232"/>
    </row>
    <row r="1196" spans="8:8" ht="15" customHeight="1">
      <c r="H1196" s="232"/>
    </row>
    <row r="1197" spans="8:8" ht="15" customHeight="1">
      <c r="H1197" s="232"/>
    </row>
    <row r="1198" spans="8:8" ht="15" customHeight="1">
      <c r="H1198" s="232"/>
    </row>
    <row r="1199" spans="8:8" ht="15" customHeight="1">
      <c r="H1199" s="232"/>
    </row>
    <row r="1200" spans="8:8" ht="15" customHeight="1">
      <c r="H1200" s="232"/>
    </row>
    <row r="1201" spans="8:8" ht="15" customHeight="1">
      <c r="H1201" s="232"/>
    </row>
    <row r="1202" spans="8:8" ht="15" customHeight="1">
      <c r="H1202" s="232"/>
    </row>
    <row r="1203" spans="8:8" ht="15" customHeight="1">
      <c r="H1203" s="232"/>
    </row>
    <row r="1204" spans="8:8" ht="15" customHeight="1">
      <c r="H1204" s="232"/>
    </row>
    <row r="1205" spans="8:8" ht="15" customHeight="1">
      <c r="H1205" s="232"/>
    </row>
    <row r="1206" spans="8:8" ht="15" customHeight="1">
      <c r="H1206" s="232"/>
    </row>
    <row r="1207" spans="8:8" ht="15" customHeight="1">
      <c r="H1207" s="232"/>
    </row>
    <row r="1208" spans="8:8" ht="15" customHeight="1">
      <c r="H1208" s="232"/>
    </row>
    <row r="1209" spans="8:8" ht="15" customHeight="1">
      <c r="H1209" s="232"/>
    </row>
    <row r="1210" spans="8:8" ht="15" customHeight="1">
      <c r="H1210" s="232"/>
    </row>
    <row r="1211" spans="8:8" ht="15" customHeight="1">
      <c r="H1211" s="232"/>
    </row>
    <row r="1212" spans="8:8" ht="15" customHeight="1">
      <c r="H1212" s="232"/>
    </row>
    <row r="1213" spans="8:8" ht="15" customHeight="1">
      <c r="H1213" s="232"/>
    </row>
    <row r="1214" spans="8:8" ht="15" customHeight="1">
      <c r="H1214" s="232"/>
    </row>
    <row r="1215" spans="8:8" ht="15" customHeight="1">
      <c r="H1215" s="232"/>
    </row>
    <row r="1216" spans="8:8" ht="15" customHeight="1">
      <c r="H1216" s="232"/>
    </row>
    <row r="1217" spans="8:8" ht="15" customHeight="1">
      <c r="H1217" s="232"/>
    </row>
    <row r="1218" spans="8:8" ht="15" customHeight="1">
      <c r="H1218" s="232"/>
    </row>
    <row r="1219" spans="8:8" ht="15" customHeight="1">
      <c r="H1219" s="232"/>
    </row>
    <row r="1220" spans="8:8" ht="15" customHeight="1">
      <c r="H1220" s="232"/>
    </row>
    <row r="1221" spans="8:8" ht="15" customHeight="1">
      <c r="H1221" s="232"/>
    </row>
    <row r="1222" spans="8:8" ht="15" customHeight="1">
      <c r="H1222" s="232"/>
    </row>
    <row r="1223" spans="8:8" ht="15" customHeight="1">
      <c r="H1223" s="232"/>
    </row>
    <row r="1224" spans="8:8" ht="15" customHeight="1">
      <c r="H1224" s="232"/>
    </row>
    <row r="1225" spans="8:8" ht="15" customHeight="1">
      <c r="H1225" s="232"/>
    </row>
    <row r="1226" spans="8:8" ht="15" customHeight="1">
      <c r="H1226" s="232"/>
    </row>
    <row r="1227" spans="8:8" ht="15" customHeight="1">
      <c r="H1227" s="232"/>
    </row>
    <row r="1228" spans="8:8" ht="15" customHeight="1">
      <c r="H1228" s="232"/>
    </row>
    <row r="1229" spans="8:8" ht="15" customHeight="1">
      <c r="H1229" s="232"/>
    </row>
    <row r="1230" spans="8:8" ht="15" customHeight="1">
      <c r="H1230" s="232"/>
    </row>
    <row r="1231" spans="8:8" ht="15" customHeight="1">
      <c r="H1231" s="232"/>
    </row>
    <row r="1232" spans="8:8" ht="15" customHeight="1">
      <c r="H1232" s="232"/>
    </row>
    <row r="1233" spans="8:8" ht="15" customHeight="1">
      <c r="H1233" s="232"/>
    </row>
    <row r="1234" spans="8:8" ht="15" customHeight="1">
      <c r="H1234" s="232"/>
    </row>
    <row r="1235" spans="8:8" ht="15" customHeight="1">
      <c r="H1235" s="232"/>
    </row>
    <row r="1236" spans="8:8" ht="15" customHeight="1">
      <c r="H1236" s="232"/>
    </row>
    <row r="1237" spans="8:8" ht="15" customHeight="1">
      <c r="H1237" s="232"/>
    </row>
    <row r="1238" spans="8:8" ht="15" customHeight="1">
      <c r="H1238" s="232"/>
    </row>
    <row r="1239" spans="8:8" ht="15" customHeight="1">
      <c r="H1239" s="232"/>
    </row>
    <row r="1240" spans="8:8" ht="15" customHeight="1">
      <c r="H1240" s="232"/>
    </row>
    <row r="1241" spans="8:8" ht="15" customHeight="1">
      <c r="H1241" s="232"/>
    </row>
    <row r="1242" spans="8:8" ht="15" customHeight="1">
      <c r="H1242" s="232"/>
    </row>
    <row r="1243" spans="8:8" ht="15" customHeight="1">
      <c r="H1243" s="232"/>
    </row>
    <row r="1244" spans="8:8" ht="15" customHeight="1">
      <c r="H1244" s="232"/>
    </row>
    <row r="1245" spans="8:8" ht="15" customHeight="1">
      <c r="H1245" s="232"/>
    </row>
    <row r="1246" spans="8:8" ht="15" customHeight="1">
      <c r="H1246" s="232"/>
    </row>
    <row r="1247" spans="8:8" ht="15" customHeight="1">
      <c r="H1247" s="232"/>
    </row>
    <row r="1248" spans="8:8" ht="15" customHeight="1">
      <c r="H1248" s="232"/>
    </row>
    <row r="1249" spans="8:8" ht="15" customHeight="1">
      <c r="H1249" s="232"/>
    </row>
    <row r="1250" spans="8:8" ht="15" customHeight="1">
      <c r="H1250" s="232"/>
    </row>
    <row r="1251" spans="8:8" ht="15" customHeight="1">
      <c r="H1251" s="232"/>
    </row>
    <row r="1252" spans="8:8" ht="15" customHeight="1">
      <c r="H1252" s="232"/>
    </row>
    <row r="1253" spans="8:8" ht="15" customHeight="1">
      <c r="H1253" s="232"/>
    </row>
    <row r="1254" spans="8:8" ht="15" customHeight="1">
      <c r="H1254" s="232"/>
    </row>
    <row r="1255" spans="8:8" ht="15" customHeight="1">
      <c r="H1255" s="232"/>
    </row>
    <row r="1256" spans="8:8" ht="15" customHeight="1">
      <c r="H1256" s="232"/>
    </row>
    <row r="1257" spans="8:8" ht="15" customHeight="1">
      <c r="H1257" s="232"/>
    </row>
    <row r="1258" spans="8:8" ht="15" customHeight="1">
      <c r="H1258" s="232"/>
    </row>
    <row r="1259" spans="8:8" ht="15" customHeight="1">
      <c r="H1259" s="232"/>
    </row>
    <row r="1260" spans="8:8" ht="15" customHeight="1">
      <c r="H1260" s="232"/>
    </row>
    <row r="1261" spans="8:8" ht="15" customHeight="1">
      <c r="H1261" s="232"/>
    </row>
    <row r="1262" spans="8:8" ht="15" customHeight="1">
      <c r="H1262" s="232"/>
    </row>
    <row r="1263" spans="8:8" ht="15" customHeight="1">
      <c r="H1263" s="232"/>
    </row>
    <row r="1264" spans="8:8" ht="15" customHeight="1">
      <c r="H1264" s="232"/>
    </row>
    <row r="1265" spans="8:8" ht="15" customHeight="1">
      <c r="H1265" s="232"/>
    </row>
    <row r="1266" spans="8:8" ht="15" customHeight="1">
      <c r="H1266" s="232"/>
    </row>
    <row r="1267" spans="8:8" ht="15" customHeight="1">
      <c r="H1267" s="232"/>
    </row>
    <row r="1268" spans="8:8" ht="15" customHeight="1">
      <c r="H1268" s="232"/>
    </row>
    <row r="1269" spans="8:8" ht="15" customHeight="1">
      <c r="H1269" s="232"/>
    </row>
    <row r="1270" spans="8:8" ht="15" customHeight="1">
      <c r="H1270" s="232"/>
    </row>
    <row r="1271" spans="8:8" ht="15" customHeight="1">
      <c r="H1271" s="232"/>
    </row>
    <row r="1272" spans="8:8" ht="15" customHeight="1">
      <c r="H1272" s="232"/>
    </row>
    <row r="1273" spans="8:8" ht="15" customHeight="1">
      <c r="H1273" s="232"/>
    </row>
    <row r="1274" spans="8:8" ht="15" customHeight="1">
      <c r="H1274" s="232"/>
    </row>
    <row r="1275" spans="8:8" ht="15" customHeight="1">
      <c r="H1275" s="232"/>
    </row>
    <row r="1276" spans="8:8" ht="15" customHeight="1">
      <c r="H1276" s="232"/>
    </row>
    <row r="1277" spans="8:8" ht="15" customHeight="1">
      <c r="H1277" s="232"/>
    </row>
    <row r="1278" spans="8:8" ht="15" customHeight="1">
      <c r="H1278" s="232"/>
    </row>
    <row r="1279" spans="8:8" ht="15" customHeight="1">
      <c r="H1279" s="232"/>
    </row>
    <row r="1280" spans="8:8" ht="15" customHeight="1">
      <c r="H1280" s="232"/>
    </row>
    <row r="1281" spans="8:8" ht="15" customHeight="1">
      <c r="H1281" s="232"/>
    </row>
    <row r="1282" spans="8:8" ht="15" customHeight="1">
      <c r="H1282" s="232"/>
    </row>
    <row r="1283" spans="8:8" ht="15" customHeight="1">
      <c r="H1283" s="232"/>
    </row>
    <row r="1284" spans="8:8" ht="15" customHeight="1">
      <c r="H1284" s="232"/>
    </row>
    <row r="1285" spans="8:8" ht="15" customHeight="1">
      <c r="H1285" s="232"/>
    </row>
    <row r="1286" spans="8:8" ht="15" customHeight="1">
      <c r="H1286" s="232"/>
    </row>
    <row r="1287" spans="8:8" ht="15" customHeight="1">
      <c r="H1287" s="232"/>
    </row>
    <row r="1288" spans="8:8" ht="15" customHeight="1">
      <c r="H1288" s="232"/>
    </row>
    <row r="1289" spans="8:8" ht="15" customHeight="1">
      <c r="H1289" s="232"/>
    </row>
    <row r="1290" spans="8:8" ht="15" customHeight="1">
      <c r="H1290" s="232"/>
    </row>
    <row r="1291" spans="8:8" ht="15" customHeight="1">
      <c r="H1291" s="232"/>
    </row>
    <row r="1292" spans="8:8" ht="15" customHeight="1">
      <c r="H1292" s="232"/>
    </row>
    <row r="1293" spans="8:8" ht="15" customHeight="1">
      <c r="H1293" s="232"/>
    </row>
    <row r="1294" spans="8:8" ht="15" customHeight="1">
      <c r="H1294" s="232"/>
    </row>
    <row r="1295" spans="8:8" ht="15" customHeight="1">
      <c r="H1295" s="232"/>
    </row>
    <row r="1296" spans="8:8" ht="15" customHeight="1">
      <c r="H1296" s="232"/>
    </row>
    <row r="1297" spans="8:8" ht="15" customHeight="1">
      <c r="H1297" s="232"/>
    </row>
    <row r="1298" spans="8:8" ht="15" customHeight="1">
      <c r="H1298" s="232"/>
    </row>
    <row r="1299" spans="8:8" ht="15" customHeight="1">
      <c r="H1299" s="232"/>
    </row>
    <row r="1300" spans="8:8" ht="15" customHeight="1">
      <c r="H1300" s="232"/>
    </row>
    <row r="1301" spans="8:8" ht="15" customHeight="1">
      <c r="H1301" s="232"/>
    </row>
    <row r="1302" spans="8:8" ht="15" customHeight="1">
      <c r="H1302" s="232"/>
    </row>
    <row r="1303" spans="8:8" ht="15" customHeight="1">
      <c r="H1303" s="232"/>
    </row>
    <row r="1304" spans="8:8" ht="15" customHeight="1">
      <c r="H1304" s="232"/>
    </row>
    <row r="1305" spans="8:8" ht="15" customHeight="1">
      <c r="H1305" s="232"/>
    </row>
    <row r="1306" spans="8:8" ht="15" customHeight="1">
      <c r="H1306" s="232"/>
    </row>
    <row r="1307" spans="8:8" ht="15" customHeight="1">
      <c r="H1307" s="232"/>
    </row>
    <row r="1308" spans="8:8" ht="15" customHeight="1">
      <c r="H1308" s="232"/>
    </row>
    <row r="1309" spans="8:8" ht="15" customHeight="1">
      <c r="H1309" s="232"/>
    </row>
    <row r="1310" spans="8:8" ht="15" customHeight="1">
      <c r="H1310" s="232"/>
    </row>
    <row r="1311" spans="8:8" ht="15" customHeight="1">
      <c r="H1311" s="232"/>
    </row>
    <row r="1312" spans="8:8" ht="15" customHeight="1">
      <c r="H1312" s="232"/>
    </row>
    <row r="1313" spans="8:8" ht="15" customHeight="1">
      <c r="H1313" s="232"/>
    </row>
    <row r="1314" spans="8:8" ht="15" customHeight="1">
      <c r="H1314" s="232"/>
    </row>
    <row r="1315" spans="8:8" ht="15" customHeight="1">
      <c r="H1315" s="232"/>
    </row>
    <row r="1316" spans="8:8" ht="15" customHeight="1">
      <c r="H1316" s="232"/>
    </row>
    <row r="1317" spans="8:8" ht="15" customHeight="1">
      <c r="H1317" s="232"/>
    </row>
  </sheetData>
  <sheetProtection formatCells="0" insertRows="0" insertHyperlinks="0" sort="0" autoFilter="0" pivotTables="0"/>
  <autoFilter ref="A8:AH381">
    <filterColumn colId="11">
      <filters blank="1">
        <filter val="1.200,00"/>
        <filter val="1.300,00"/>
        <filter val="1.500,00"/>
        <filter val="1.600,00"/>
        <filter val="10.000,00"/>
        <filter val="11.037,00"/>
        <filter val="12.000,00"/>
        <filter val="13.000,00"/>
        <filter val="14.125,00"/>
        <filter val="15.000,00"/>
        <filter val="16.000,00"/>
        <filter val="16.264,00"/>
        <filter val="18.000,00"/>
        <filter val="19.883,00"/>
        <filter val="2.000,00"/>
        <filter val="2.500,00"/>
        <filter val="20.000,00"/>
        <filter val="21.000,00"/>
        <filter val="21.900,00"/>
        <filter val="22.000,00"/>
        <filter val="22.730,00"/>
        <filter val="23.000,00"/>
        <filter val="23.643,00"/>
        <filter val="24.000,00"/>
        <filter val="24.720,00"/>
        <filter val="24.970,00"/>
        <filter val="25.000,00"/>
        <filter val="27.000,00"/>
        <filter val="3.000,00"/>
        <filter val="3.200,00"/>
        <filter val="3.600,00"/>
        <filter val="30.000,00"/>
        <filter val="33.109,00"/>
        <filter val="4.000,00"/>
        <filter val="4.820,00"/>
        <filter val="40.000,00"/>
        <filter val="43.780,00"/>
        <filter val="49.000,00"/>
        <filter val="5.077,00"/>
        <filter val="50.000,00"/>
        <filter val="52.400,00"/>
        <filter val="57.840,00"/>
        <filter val="60.000,00"/>
        <filter val="600,00"/>
        <filter val="61.750,00"/>
        <filter val="62.725,00"/>
        <filter val="7.000,00"/>
        <filter val="8.000,00"/>
        <filter val="8.500,00"/>
        <filter val="8.650,00"/>
        <filter val="8.850,00"/>
        <filter val="9.000,00"/>
      </filters>
    </filterColumn>
    <filterColumn colId="15">
      <filters>
        <filter val="Dispensa Eletrônica de Licitação"/>
        <filter val="Dispensa NÃO Eletrônica de Licitação"/>
        <filter val="Inexigibilidade de Licitação"/>
      </filters>
    </filterColumn>
  </autoFilter>
  <mergeCells count="4">
    <mergeCell ref="S5:T5"/>
    <mergeCell ref="U5:V5"/>
    <mergeCell ref="AA5:AE5"/>
    <mergeCell ref="AA7:AC7"/>
  </mergeCells>
  <conditionalFormatting sqref="K9 K51:K54 K83:K97">
    <cfRule type="expression" dxfId="299" priority="395" stopIfTrue="1">
      <formula>#REF!="Item do PAA com execução interrompida"</formula>
    </cfRule>
    <cfRule type="expression" dxfId="298" priority="396" stopIfTrue="1">
      <formula>#REF!="Item do PAA sem execução"</formula>
    </cfRule>
  </conditionalFormatting>
  <conditionalFormatting sqref="K9 K57:K60 K440:K880">
    <cfRule type="expression" dxfId="297" priority="405" stopIfTrue="1">
      <formula>#REF!="Sim"</formula>
    </cfRule>
  </conditionalFormatting>
  <conditionalFormatting sqref="K9 K337:K346 K86:K88 K233:K245 K273:K301 K315:K317 K51:K54">
    <cfRule type="expression" dxfId="296" priority="394" stopIfTrue="1">
      <formula>#REF!="Item do PAA completamente executado"</formula>
    </cfRule>
  </conditionalFormatting>
  <conditionalFormatting sqref="K10:K14">
    <cfRule type="expression" dxfId="295" priority="254">
      <formula>#REF!="Item do PAA com execução iniciada"</formula>
    </cfRule>
    <cfRule type="expression" dxfId="294" priority="255">
      <formula>#REF!="Item do PAA completamente executado"</formula>
    </cfRule>
    <cfRule type="expression" dxfId="293" priority="256">
      <formula>#REF!="Item do PAA com execução interrompida"</formula>
    </cfRule>
    <cfRule type="expression" dxfId="292" priority="257">
      <formula>#REF!="Item do PAA sem execução"</formula>
    </cfRule>
    <cfRule type="expression" dxfId="291" priority="258">
      <formula>#REF!="Sim"</formula>
    </cfRule>
  </conditionalFormatting>
  <conditionalFormatting sqref="K15">
    <cfRule type="expression" dxfId="290" priority="250">
      <formula>#REF!="Item do PAA completamente executado"</formula>
    </cfRule>
    <cfRule type="expression" dxfId="289" priority="251">
      <formula>#REF!="Item do PAA com execução interrompida"</formula>
    </cfRule>
    <cfRule type="expression" dxfId="288" priority="252">
      <formula>#REF!="Item do PAA sem execução"</formula>
    </cfRule>
  </conditionalFormatting>
  <conditionalFormatting sqref="K15:K19">
    <cfRule type="expression" dxfId="287" priority="239">
      <formula>#REF!="Item do PAA com execução iniciada"</formula>
    </cfRule>
  </conditionalFormatting>
  <conditionalFormatting sqref="K15:K23">
    <cfRule type="expression" dxfId="286" priority="253">
      <formula>#REF!="Sim"</formula>
    </cfRule>
  </conditionalFormatting>
  <conditionalFormatting sqref="K16:K18">
    <cfRule type="expression" dxfId="285" priority="240">
      <formula>#REF!="Item do PAA completamente executado"</formula>
    </cfRule>
    <cfRule type="expression" dxfId="284" priority="241">
      <formula>#REF!="Item do PAA com execução interrompida"</formula>
    </cfRule>
    <cfRule type="expression" dxfId="283" priority="242">
      <formula>#REF!="Item do PAA sem execução"</formula>
    </cfRule>
  </conditionalFormatting>
  <conditionalFormatting sqref="K17">
    <cfRule type="expression" dxfId="282" priority="243">
      <formula>#REF!="Item do PAA com execução iniciada"</formula>
    </cfRule>
    <cfRule type="expression" dxfId="281" priority="244">
      <formula>#REF!="Item do PAA completamente executado"</formula>
    </cfRule>
    <cfRule type="expression" dxfId="280" priority="245">
      <formula>#REF!="Item do PAA com execução interrompida"</formula>
    </cfRule>
    <cfRule type="expression" dxfId="279" priority="246">
      <formula>#REF!="Item do PAA sem execução"</formula>
    </cfRule>
  </conditionalFormatting>
  <conditionalFormatting sqref="K18">
    <cfRule type="expression" dxfId="278" priority="235">
      <formula>#REF!="Item do PAA com execução iniciada"</formula>
    </cfRule>
    <cfRule type="expression" dxfId="277" priority="236">
      <formula>#REF!="Item do PAA completamente executado"</formula>
    </cfRule>
    <cfRule type="expression" dxfId="276" priority="237">
      <formula>#REF!="Item do PAA com execução interrompida"</formula>
    </cfRule>
    <cfRule type="expression" dxfId="275" priority="238">
      <formula>#REF!="Item do PAA sem execução"</formula>
    </cfRule>
  </conditionalFormatting>
  <conditionalFormatting sqref="K19">
    <cfRule type="expression" dxfId="274" priority="247">
      <formula>#REF!="Item do PAA completamente executado"</formula>
    </cfRule>
    <cfRule type="expression" dxfId="273" priority="248">
      <formula>#REF!="Item do PAA com execução interrompida"</formula>
    </cfRule>
    <cfRule type="expression" dxfId="272" priority="249">
      <formula>#REF!="Item do PAA sem execução"</formula>
    </cfRule>
  </conditionalFormatting>
  <conditionalFormatting sqref="K20:K32">
    <cfRule type="expression" dxfId="271" priority="216">
      <formula>#REF!="Item do PAA com execução iniciada"</formula>
    </cfRule>
    <cfRule type="expression" dxfId="270" priority="217">
      <formula>#REF!="Item do PAA completamente executado"</formula>
    </cfRule>
    <cfRule type="expression" dxfId="269" priority="218">
      <formula>#REF!="Item do PAA com execução interrompida"</formula>
    </cfRule>
    <cfRule type="expression" dxfId="268" priority="219">
      <formula>#REF!="Item do PAA sem execução"</formula>
    </cfRule>
  </conditionalFormatting>
  <conditionalFormatting sqref="K24:K32">
    <cfRule type="expression" dxfId="267" priority="220">
      <formula>#REF!="Sim"</formula>
    </cfRule>
  </conditionalFormatting>
  <conditionalFormatting sqref="K34:K38 L33:M33">
    <cfRule type="expression" dxfId="266" priority="229">
      <formula>#REF!="Sim"</formula>
    </cfRule>
  </conditionalFormatting>
  <conditionalFormatting sqref="K38">
    <cfRule type="expression" dxfId="265" priority="225">
      <formula>#REF!="Item do PAA com execução iniciada"</formula>
    </cfRule>
    <cfRule type="expression" dxfId="264" priority="226">
      <formula>#REF!="Item do PAA completamente executado"</formula>
    </cfRule>
    <cfRule type="expression" dxfId="263" priority="227">
      <formula>#REF!="Item do PAA com execução interrompida"</formula>
    </cfRule>
    <cfRule type="expression" dxfId="262" priority="228">
      <formula>#REF!="Item do PAA sem execução"</formula>
    </cfRule>
  </conditionalFormatting>
  <conditionalFormatting sqref="K39 K272">
    <cfRule type="expression" dxfId="261" priority="373" stopIfTrue="1">
      <formula>#REF!="Item do PAA completamente executado"</formula>
    </cfRule>
    <cfRule type="expression" dxfId="260" priority="374" stopIfTrue="1">
      <formula>#REF!="Item do PAA com execução interrompida"</formula>
    </cfRule>
    <cfRule type="expression" dxfId="259" priority="375" stopIfTrue="1">
      <formula>#REF!="Item do PAA sem execução"</formula>
    </cfRule>
  </conditionalFormatting>
  <conditionalFormatting sqref="K39">
    <cfRule type="expression" dxfId="258" priority="372" stopIfTrue="1">
      <formula>#REF!="Item do PAA com execução iniciada"</formula>
    </cfRule>
  </conditionalFormatting>
  <conditionalFormatting sqref="K40">
    <cfRule type="expression" dxfId="257" priority="300">
      <formula>#REF!="Item do PAA com execução iniciada"</formula>
    </cfRule>
    <cfRule type="expression" dxfId="256" priority="301">
      <formula>#REF!="Item do PAA completamente executado"</formula>
    </cfRule>
    <cfRule type="expression" dxfId="255" priority="302">
      <formula>#REF!="Item do PAA com execução interrompida"</formula>
    </cfRule>
    <cfRule type="expression" dxfId="254" priority="303">
      <formula>#REF!="Item do PAA sem execução"</formula>
    </cfRule>
    <cfRule type="expression" dxfId="253" priority="304">
      <formula>#REF!="Sim"</formula>
    </cfRule>
  </conditionalFormatting>
  <conditionalFormatting sqref="K41">
    <cfRule type="expression" dxfId="252" priority="376" stopIfTrue="1">
      <formula>#REF!="Item do PAA com execução iniciada"</formula>
    </cfRule>
    <cfRule type="expression" dxfId="251" priority="377" stopIfTrue="1">
      <formula>#REF!="Item do PAA completamente executado"</formula>
    </cfRule>
    <cfRule type="expression" dxfId="250" priority="378" stopIfTrue="1">
      <formula>#REF!="Item do PAA com execução interrompida"</formula>
    </cfRule>
    <cfRule type="expression" dxfId="249" priority="379" stopIfTrue="1">
      <formula>#REF!="Item do PAA sem execução"</formula>
    </cfRule>
  </conditionalFormatting>
  <conditionalFormatting sqref="K41:K43 K39 K272:K309 K71:K80 K173:K206 K217:K231 K315:K394 K233:K245 K83:K104">
    <cfRule type="expression" dxfId="248" priority="380" stopIfTrue="1">
      <formula>#REF!="Sim"</formula>
    </cfRule>
  </conditionalFormatting>
  <conditionalFormatting sqref="K41:K50">
    <cfRule type="expression" dxfId="247" priority="204" stopIfTrue="1">
      <formula>#REF!="Item do PAA com execução iniciada"</formula>
    </cfRule>
    <cfRule type="expression" dxfId="246" priority="205" stopIfTrue="1">
      <formula>#REF!="Item do PAA completamente executado"</formula>
    </cfRule>
    <cfRule type="expression" dxfId="245" priority="206" stopIfTrue="1">
      <formula>#REF!="Item do PAA com execução interrompida"</formula>
    </cfRule>
    <cfRule type="expression" dxfId="244" priority="207" stopIfTrue="1">
      <formula>#REF!="Item do PAA sem execução"</formula>
    </cfRule>
  </conditionalFormatting>
  <conditionalFormatting sqref="K44:K50">
    <cfRule type="expression" dxfId="243" priority="208" stopIfTrue="1">
      <formula>#REF!="Sim"</formula>
    </cfRule>
  </conditionalFormatting>
  <conditionalFormatting sqref="K51:K55 K65:K73 K183:K231 K315:K317 K272:K301">
    <cfRule type="expression" dxfId="242" priority="370" stopIfTrue="1">
      <formula>#REF!="Item do PAA com execução iniciada"</formula>
    </cfRule>
  </conditionalFormatting>
  <conditionalFormatting sqref="K51:K55">
    <cfRule type="expression" dxfId="241" priority="371" stopIfTrue="1">
      <formula>#REF!="Sim"</formula>
    </cfRule>
  </conditionalFormatting>
  <conditionalFormatting sqref="K55">
    <cfRule type="expression" dxfId="240" priority="367" stopIfTrue="1">
      <formula>#REF!="Item do PAA completamente executado"</formula>
    </cfRule>
    <cfRule type="expression" dxfId="239" priority="368" stopIfTrue="1">
      <formula>#REF!="Item do PAA com execução interrompida"</formula>
    </cfRule>
    <cfRule type="expression" dxfId="238" priority="369" stopIfTrue="1">
      <formula>#REF!="Item do PAA sem execução"</formula>
    </cfRule>
  </conditionalFormatting>
  <conditionalFormatting sqref="K56">
    <cfRule type="expression" dxfId="237" priority="290">
      <formula>#REF!="Item do PAA completamente executado"</formula>
    </cfRule>
    <cfRule type="expression" dxfId="236" priority="291">
      <formula>#REF!="Item do PAA com execução interrompida"</formula>
    </cfRule>
    <cfRule type="expression" dxfId="235" priority="292">
      <formula>#REF!="Item do PAA sem execução"</formula>
    </cfRule>
    <cfRule type="expression" dxfId="234" priority="293">
      <formula>#REF!="Item do PAA com execução iniciada"</formula>
    </cfRule>
    <cfRule type="expression" dxfId="233" priority="294">
      <formula>#REF!="Sim"</formula>
    </cfRule>
  </conditionalFormatting>
  <conditionalFormatting sqref="K57:K60 K339:K340">
    <cfRule type="expression" dxfId="232" priority="391" stopIfTrue="1">
      <formula>#REF!="Item do PAA com execução interrompida"</formula>
    </cfRule>
    <cfRule type="expression" dxfId="231" priority="392" stopIfTrue="1">
      <formula>#REF!="Item do PAA sem execução"</formula>
    </cfRule>
  </conditionalFormatting>
  <conditionalFormatting sqref="K57:K60">
    <cfRule type="expression" dxfId="230" priority="389" stopIfTrue="1">
      <formula>#REF!="Item do PAA com execução iniciada"</formula>
    </cfRule>
    <cfRule type="expression" dxfId="229" priority="390" stopIfTrue="1">
      <formula>#REF!="Item do PAA completamente executado"</formula>
    </cfRule>
  </conditionalFormatting>
  <conditionalFormatting sqref="K61:K62">
    <cfRule type="expression" dxfId="228" priority="285">
      <formula>#REF!="Item do PAA com execução iniciada"</formula>
    </cfRule>
    <cfRule type="expression" dxfId="227" priority="286">
      <formula>#REF!="Item do PAA completamente executado"</formula>
    </cfRule>
    <cfRule type="expression" dxfId="226" priority="287">
      <formula>#REF!="Item do PAA com execução interrompida"</formula>
    </cfRule>
    <cfRule type="expression" dxfId="225" priority="288">
      <formula>#REF!="Item do PAA sem execução"</formula>
    </cfRule>
    <cfRule type="expression" dxfId="224" priority="289">
      <formula>#REF!="Sim"</formula>
    </cfRule>
  </conditionalFormatting>
  <conditionalFormatting sqref="K63">
    <cfRule type="expression" dxfId="223" priority="280" stopIfTrue="1">
      <formula>#REF!="Item do PAA com execução iniciada"</formula>
    </cfRule>
    <cfRule type="expression" dxfId="222" priority="284" stopIfTrue="1">
      <formula>#REF!="Sim"</formula>
    </cfRule>
  </conditionalFormatting>
  <conditionalFormatting sqref="K63:K74 K207:K231">
    <cfRule type="expression" dxfId="221" priority="281" stopIfTrue="1">
      <formula>#REF!="Item do PAA completamente executado"</formula>
    </cfRule>
    <cfRule type="expression" dxfId="220" priority="282" stopIfTrue="1">
      <formula>#REF!="Item do PAA com execução interrompida"</formula>
    </cfRule>
    <cfRule type="expression" dxfId="219" priority="283" stopIfTrue="1">
      <formula>#REF!="Item do PAA sem execução"</formula>
    </cfRule>
  </conditionalFormatting>
  <conditionalFormatting sqref="K64:K68 K159:K161">
    <cfRule type="expression" dxfId="218" priority="365" stopIfTrue="1">
      <formula>#REF!="Sim"</formula>
    </cfRule>
  </conditionalFormatting>
  <conditionalFormatting sqref="K69">
    <cfRule type="expression" dxfId="217" priority="353" stopIfTrue="1">
      <formula>#REF!="Sim"</formula>
    </cfRule>
  </conditionalFormatting>
  <conditionalFormatting sqref="K70">
    <cfRule type="expression" dxfId="216" priority="277" stopIfTrue="1">
      <formula>#REF!="Sim"</formula>
    </cfRule>
  </conditionalFormatting>
  <conditionalFormatting sqref="K75:K77">
    <cfRule type="expression" dxfId="215" priority="381" stopIfTrue="1">
      <formula>#REF!="Item do PAA com execução iniciada"</formula>
    </cfRule>
    <cfRule type="expression" dxfId="214" priority="382" stopIfTrue="1">
      <formula>#REF!="Item do PAA completamente executado"</formula>
    </cfRule>
    <cfRule type="expression" dxfId="213" priority="383" stopIfTrue="1">
      <formula>#REF!="Item do PAA com execução interrompida"</formula>
    </cfRule>
    <cfRule type="expression" dxfId="212" priority="384" stopIfTrue="1">
      <formula>#REF!="Item do PAA sem execução"</formula>
    </cfRule>
  </conditionalFormatting>
  <conditionalFormatting sqref="K78:K80 K64 K74">
    <cfRule type="expression" dxfId="211" priority="360" stopIfTrue="1">
      <formula>#REF!="Item do PAA com execução iniciada"</formula>
    </cfRule>
  </conditionalFormatting>
  <conditionalFormatting sqref="K78:K80">
    <cfRule type="expression" dxfId="210" priority="357" stopIfTrue="1">
      <formula>#REF!="Item do PAA completamente executado"</formula>
    </cfRule>
    <cfRule type="expression" dxfId="209" priority="358" stopIfTrue="1">
      <formula>#REF!="Item do PAA com execução interrompida"</formula>
    </cfRule>
    <cfRule type="expression" dxfId="208" priority="359" stopIfTrue="1">
      <formula>#REF!="Item do PAA sem execução"</formula>
    </cfRule>
  </conditionalFormatting>
  <conditionalFormatting sqref="K81:K82">
    <cfRule type="expression" dxfId="207" priority="361">
      <formula>#REF!="Item do PAA com execução iniciada"</formula>
    </cfRule>
    <cfRule type="expression" dxfId="206" priority="362">
      <formula>#REF!="Item do PAA completamente executado"</formula>
    </cfRule>
    <cfRule type="expression" dxfId="205" priority="363">
      <formula>#REF!="Item do PAA com execução interrompida"</formula>
    </cfRule>
    <cfRule type="expression" dxfId="204" priority="364">
      <formula>#REF!="Item do PAA sem execução"</formula>
    </cfRule>
    <cfRule type="expression" dxfId="203" priority="366">
      <formula>#REF!="Sim"</formula>
    </cfRule>
  </conditionalFormatting>
  <conditionalFormatting sqref="K83:K85 K89:K96">
    <cfRule type="expression" dxfId="202" priority="341" stopIfTrue="1">
      <formula>#REF!="Item do PAA completamente executado"</formula>
    </cfRule>
  </conditionalFormatting>
  <conditionalFormatting sqref="K83:K96">
    <cfRule type="expression" dxfId="201" priority="340" stopIfTrue="1">
      <formula>#REF!="Item do PAA com execução iniciada"</formula>
    </cfRule>
  </conditionalFormatting>
  <conditionalFormatting sqref="K95:K96">
    <cfRule type="expression" dxfId="200" priority="338" stopIfTrue="1">
      <formula>#REF!="Item do PAA com execução interrompida"</formula>
    </cfRule>
    <cfRule type="expression" dxfId="199" priority="339" stopIfTrue="1">
      <formula>#REF!="Item do PAA sem execução"</formula>
    </cfRule>
  </conditionalFormatting>
  <conditionalFormatting sqref="K95:K104">
    <cfRule type="expression" dxfId="198" priority="344" stopIfTrue="1">
      <formula>#REF!="Item do PAA com execução iniciada"</formula>
    </cfRule>
    <cfRule type="expression" dxfId="197" priority="345" stopIfTrue="1">
      <formula>#REF!="Item do PAA completamente executado"</formula>
    </cfRule>
  </conditionalFormatting>
  <conditionalFormatting sqref="K98:K100">
    <cfRule type="expression" dxfId="196" priority="346" stopIfTrue="1">
      <formula>#REF!="Item do PAA com execução interrompida"</formula>
    </cfRule>
    <cfRule type="expression" dxfId="195" priority="347" stopIfTrue="1">
      <formula>#REF!="Item do PAA sem execução"</formula>
    </cfRule>
  </conditionalFormatting>
  <conditionalFormatting sqref="K101:K103">
    <cfRule type="expression" dxfId="194" priority="342" stopIfTrue="1">
      <formula>#REF!="Item do PAA com execução interrompida"</formula>
    </cfRule>
    <cfRule type="expression" dxfId="193" priority="343" stopIfTrue="1">
      <formula>#REF!="Item do PAA sem execução"</formula>
    </cfRule>
  </conditionalFormatting>
  <conditionalFormatting sqref="K104">
    <cfRule type="expression" dxfId="192" priority="348" stopIfTrue="1">
      <formula>#REF!="Item do PAA com execução interrompida"</formula>
    </cfRule>
    <cfRule type="expression" dxfId="191" priority="349" stopIfTrue="1">
      <formula>#REF!="Item do PAA sem execução"</formula>
    </cfRule>
  </conditionalFormatting>
  <conditionalFormatting sqref="K105:K113">
    <cfRule type="expression" dxfId="190" priority="50" stopIfTrue="1">
      <formula>#REF!="Item do PAA com execução iniciada"</formula>
    </cfRule>
    <cfRule type="expression" dxfId="189" priority="51" stopIfTrue="1">
      <formula>#REF!="Item do PAA completamente executado"</formula>
    </cfRule>
    <cfRule type="expression" dxfId="188" priority="52" stopIfTrue="1">
      <formula>#REF!="Item do PAA com execução interrompida"</formula>
    </cfRule>
    <cfRule type="expression" dxfId="187" priority="53" stopIfTrue="1">
      <formula>#REF!="Item do PAA sem execução"</formula>
    </cfRule>
    <cfRule type="expression" dxfId="186" priority="54" stopIfTrue="1">
      <formula>#REF!="Sim"</formula>
    </cfRule>
  </conditionalFormatting>
  <conditionalFormatting sqref="K114:K116">
    <cfRule type="expression" dxfId="185" priority="94">
      <formula>#REF!="Item do PAA completamente executado"</formula>
    </cfRule>
    <cfRule type="expression" dxfId="184" priority="95">
      <formula>#REF!="Item do PAA com execução interrompida"</formula>
    </cfRule>
    <cfRule type="expression" dxfId="183" priority="96">
      <formula>#REF!="Item do PAA sem execução"</formula>
    </cfRule>
  </conditionalFormatting>
  <conditionalFormatting sqref="K114:K117">
    <cfRule type="expression" dxfId="182" priority="101">
      <formula>#REF!="Sim"</formula>
    </cfRule>
  </conditionalFormatting>
  <conditionalFormatting sqref="K114:K119">
    <cfRule type="expression" dxfId="181" priority="68">
      <formula>#REF!="Item do PAA com execução iniciada"</formula>
    </cfRule>
  </conditionalFormatting>
  <conditionalFormatting sqref="K117">
    <cfRule type="expression" dxfId="180" priority="98">
      <formula>#REF!="Item do PAA completamente executado"</formula>
    </cfRule>
    <cfRule type="expression" dxfId="179" priority="99">
      <formula>#REF!="Item do PAA com execução interrompida"</formula>
    </cfRule>
    <cfRule type="expression" dxfId="178" priority="100">
      <formula>#REF!="Item do PAA sem execução"</formula>
    </cfRule>
  </conditionalFormatting>
  <conditionalFormatting sqref="K118">
    <cfRule type="expression" dxfId="177" priority="61">
      <formula>#REF!="Item do PAA com execução interrompida"</formula>
    </cfRule>
    <cfRule type="expression" dxfId="176" priority="62">
      <formula>#REF!="Sim"</formula>
    </cfRule>
    <cfRule type="expression" dxfId="175" priority="73">
      <formula>#REF!="Item do PAA completamente executado"</formula>
    </cfRule>
    <cfRule type="expression" dxfId="174" priority="74">
      <formula>#REF!="Item do PAA sem execução"</formula>
    </cfRule>
  </conditionalFormatting>
  <conditionalFormatting sqref="K119">
    <cfRule type="expression" dxfId="173" priority="60">
      <formula>#REF!="Item do PAA completamente executado"</formula>
    </cfRule>
    <cfRule type="expression" dxfId="172" priority="63">
      <formula>#REF!="Item do PAA com execução iniciada"</formula>
    </cfRule>
    <cfRule type="expression" dxfId="171" priority="64">
      <formula>#REF!="Item do PAA completamente executado"</formula>
    </cfRule>
    <cfRule type="expression" dxfId="170" priority="65">
      <formula>#REF!="Item do PAA com execução interrompida"</formula>
    </cfRule>
    <cfRule type="expression" dxfId="169" priority="66">
      <formula>#REF!="Item do PAA sem execução"</formula>
    </cfRule>
    <cfRule type="expression" dxfId="168" priority="67">
      <formula>#REF!="Sim"</formula>
    </cfRule>
    <cfRule type="expression" dxfId="167" priority="69">
      <formula>#REF!="Item do PAA com execução interrompida"</formula>
    </cfRule>
    <cfRule type="expression" dxfId="166" priority="70">
      <formula>#REF!="Item do PAA sem execução"</formula>
    </cfRule>
    <cfRule type="expression" dxfId="165" priority="71">
      <formula>#REF!="Sim"</formula>
    </cfRule>
  </conditionalFormatting>
  <conditionalFormatting sqref="K120 K122:K134">
    <cfRule type="expression" dxfId="164" priority="85">
      <formula>#REF!="Item do PAA com execução iniciada"</formula>
    </cfRule>
    <cfRule type="expression" dxfId="163" priority="86">
      <formula>#REF!="Item do PAA completamente executado"</formula>
    </cfRule>
    <cfRule type="expression" dxfId="162" priority="88">
      <formula>#REF!="Item do PAA sem execução"</formula>
    </cfRule>
  </conditionalFormatting>
  <conditionalFormatting sqref="K120:K134">
    <cfRule type="expression" dxfId="161" priority="87">
      <formula>#REF!="Item do PAA com execução interrompida"</formula>
    </cfRule>
    <cfRule type="expression" dxfId="160" priority="92">
      <formula>#REF!="Sim"</formula>
    </cfRule>
  </conditionalFormatting>
  <conditionalFormatting sqref="K121">
    <cfRule type="expression" dxfId="159" priority="89">
      <formula>#REF!="Item do PAA com execução iniciada"</formula>
    </cfRule>
    <cfRule type="expression" dxfId="158" priority="90">
      <formula>#REF!="Item do PAA completamente executado"</formula>
    </cfRule>
    <cfRule type="expression" dxfId="157" priority="91">
      <formula>#REF!="Item do PAA sem execução"</formula>
    </cfRule>
  </conditionalFormatting>
  <conditionalFormatting sqref="K135:K137">
    <cfRule type="expression" dxfId="156" priority="81">
      <formula>#REF!="Item do PAA completamente executado"</formula>
    </cfRule>
    <cfRule type="expression" dxfId="155" priority="82">
      <formula>#REF!="Item do PAA com execução interrompida"</formula>
    </cfRule>
    <cfRule type="expression" dxfId="154" priority="83">
      <formula>#REF!="Item do PAA sem execução"</formula>
    </cfRule>
    <cfRule type="expression" dxfId="153" priority="84">
      <formula>#REF!="Sim"</formula>
    </cfRule>
  </conditionalFormatting>
  <conditionalFormatting sqref="K135:K138">
    <cfRule type="expression" dxfId="152" priority="75">
      <formula>#REF!="Item do PAA com execução iniciada"</formula>
    </cfRule>
  </conditionalFormatting>
  <conditionalFormatting sqref="K138">
    <cfRule type="expression" dxfId="151" priority="76">
      <formula>#REF!="Item do PAA completamente executado"</formula>
    </cfRule>
    <cfRule type="expression" dxfId="150" priority="77">
      <formula>#REF!="Item do PAA com execução interrompida"</formula>
    </cfRule>
    <cfRule type="expression" dxfId="149" priority="78">
      <formula>#REF!="Item do PAA sem execução"</formula>
    </cfRule>
    <cfRule type="expression" dxfId="148" priority="79">
      <formula>#REF!="Sim"</formula>
    </cfRule>
  </conditionalFormatting>
  <conditionalFormatting sqref="K139">
    <cfRule type="expression" dxfId="147" priority="108">
      <formula>#REF!="Item do PAA sem execução"</formula>
    </cfRule>
    <cfRule type="expression" dxfId="146" priority="109">
      <formula>#REF!="Item do PAA completamente executado"</formula>
    </cfRule>
    <cfRule type="expression" dxfId="145" priority="110">
      <formula>AN139="Sim"</formula>
    </cfRule>
    <cfRule type="expression" dxfId="144" priority="111">
      <formula>#REF!="Item do PAA com execução iniciada"</formula>
    </cfRule>
    <cfRule type="expression" dxfId="143" priority="112">
      <formula>#REF!="Item do PAA com execução interrompida"</formula>
    </cfRule>
    <cfRule type="expression" dxfId="142" priority="113">
      <formula>AP139="Sim"</formula>
    </cfRule>
    <cfRule type="expression" dxfId="141" priority="114">
      <formula>#REF!="Item do PAA com execução iniciada"</formula>
    </cfRule>
    <cfRule type="expression" dxfId="140" priority="115">
      <formula>#REF!="Item do PAA completamente executado"</formula>
    </cfRule>
    <cfRule type="expression" dxfId="139" priority="116">
      <formula>#REF!="Item do PAA com execução interrompida"</formula>
    </cfRule>
    <cfRule type="expression" dxfId="138" priority="117">
      <formula>#REF!="Item do PAA sem execução"</formula>
    </cfRule>
  </conditionalFormatting>
  <conditionalFormatting sqref="K140:K142 K271">
    <cfRule type="expression" dxfId="137" priority="210">
      <formula>#REF!="Sim"</formula>
    </cfRule>
  </conditionalFormatting>
  <conditionalFormatting sqref="K140:K142">
    <cfRule type="expression" dxfId="136" priority="103">
      <formula>#REF!="Item do PAA com execução iniciada"</formula>
    </cfRule>
    <cfRule type="expression" dxfId="135" priority="104">
      <formula>#REF!="Item do PAA completamente executado"</formula>
    </cfRule>
    <cfRule type="expression" dxfId="134" priority="105">
      <formula>#REF!="Item do PAA com execução interrompida"</formula>
    </cfRule>
    <cfRule type="expression" dxfId="133" priority="106">
      <formula>#REF!="Item do PAA sem execução"</formula>
    </cfRule>
  </conditionalFormatting>
  <conditionalFormatting sqref="K143:K154">
    <cfRule type="expression" dxfId="132" priority="6">
      <formula>AP143="Sim"</formula>
    </cfRule>
    <cfRule type="expression" dxfId="131" priority="7">
      <formula>#REF!="Item do PAA com execução iniciada"</formula>
    </cfRule>
    <cfRule type="expression" dxfId="130" priority="8">
      <formula>#REF!="Item do PAA completamente executado"</formula>
    </cfRule>
    <cfRule type="expression" dxfId="129" priority="9">
      <formula>#REF!="Item do PAA com execução interrompida"</formula>
    </cfRule>
    <cfRule type="expression" dxfId="128" priority="10">
      <formula>#REF!="Item do PAA sem execução"</formula>
    </cfRule>
  </conditionalFormatting>
  <conditionalFormatting sqref="K155:K158">
    <cfRule type="expression" dxfId="127" priority="1">
      <formula>#REF!="Item do PAA com execução iniciada"</formula>
    </cfRule>
    <cfRule type="expression" dxfId="126" priority="2">
      <formula>#REF!="Item do PAA completamente executado"</formula>
    </cfRule>
    <cfRule type="expression" dxfId="125" priority="3">
      <formula>#REF!="Item do PAA com execução interrompida"</formula>
    </cfRule>
    <cfRule type="expression" dxfId="124" priority="4">
      <formula>#REF!="Item do PAA sem execução"</formula>
    </cfRule>
    <cfRule type="expression" dxfId="123" priority="5">
      <formula>#REF!="Sim"</formula>
    </cfRule>
  </conditionalFormatting>
  <conditionalFormatting sqref="K159:K161 K233:K246">
    <cfRule type="expression" dxfId="122" priority="354" stopIfTrue="1">
      <formula>#REF!="Item do PAA com execução iniciada"</formula>
    </cfRule>
    <cfRule type="expression" dxfId="121" priority="356" stopIfTrue="1">
      <formula>#REF!="Item do PAA com execução interrompida"</formula>
    </cfRule>
  </conditionalFormatting>
  <conditionalFormatting sqref="K159:K161">
    <cfRule type="expression" dxfId="120" priority="355" stopIfTrue="1">
      <formula>#REF!="Item do PAA completamente executado"</formula>
    </cfRule>
  </conditionalFormatting>
  <conditionalFormatting sqref="K159:K171 K233:K246">
    <cfRule type="expression" dxfId="119" priority="312" stopIfTrue="1">
      <formula>#REF!="Item do PAA sem execução"</formula>
    </cfRule>
  </conditionalFormatting>
  <conditionalFormatting sqref="K162:K171">
    <cfRule type="expression" dxfId="118" priority="309" stopIfTrue="1">
      <formula>#REF!="Item do PAA com execução iniciada"</formula>
    </cfRule>
    <cfRule type="expression" dxfId="117" priority="310" stopIfTrue="1">
      <formula>#REF!="Item do PAA completamente executado"</formula>
    </cfRule>
    <cfRule type="expression" dxfId="116" priority="311" stopIfTrue="1">
      <formula>#REF!="Item do PAA com execução interrompida"</formula>
    </cfRule>
  </conditionalFormatting>
  <conditionalFormatting sqref="K163:K164">
    <cfRule type="expression" dxfId="115" priority="313" stopIfTrue="1">
      <formula>#REF!="Sim"</formula>
    </cfRule>
  </conditionalFormatting>
  <conditionalFormatting sqref="K166:K171">
    <cfRule type="expression" dxfId="114" priority="336" stopIfTrue="1">
      <formula>#REF!="Sim"</formula>
    </cfRule>
  </conditionalFormatting>
  <conditionalFormatting sqref="K172">
    <cfRule type="expression" dxfId="113" priority="331">
      <formula>#REF!="Item do PAA com execução iniciada"</formula>
    </cfRule>
    <cfRule type="expression" dxfId="112" priority="332">
      <formula>#REF!="Item do PAA completamente executado"</formula>
    </cfRule>
    <cfRule type="expression" dxfId="111" priority="333">
      <formula>#REF!="Item do PAA com execução interrompida"</formula>
    </cfRule>
    <cfRule type="expression" dxfId="110" priority="334">
      <formula>#REF!="Item do PAA sem execução"</formula>
    </cfRule>
    <cfRule type="expression" dxfId="109" priority="337">
      <formula>#REF!="Sim"</formula>
    </cfRule>
  </conditionalFormatting>
  <conditionalFormatting sqref="K173:K182">
    <cfRule type="expression" dxfId="108" priority="314" stopIfTrue="1">
      <formula>#REF!="Item do PAA com execução iniciada"</formula>
    </cfRule>
  </conditionalFormatting>
  <conditionalFormatting sqref="K173:K191">
    <cfRule type="expression" dxfId="107" priority="315" stopIfTrue="1">
      <formula>#REF!="Item do PAA completamente executado"</formula>
    </cfRule>
  </conditionalFormatting>
  <conditionalFormatting sqref="K173:K206">
    <cfRule type="expression" dxfId="106" priority="316" stopIfTrue="1">
      <formula>#REF!="Item do PAA com execução interrompida"</formula>
    </cfRule>
    <cfRule type="expression" dxfId="105" priority="317" stopIfTrue="1">
      <formula>#REF!="Item do PAA sem execução"</formula>
    </cfRule>
  </conditionalFormatting>
  <conditionalFormatting sqref="K192:K206">
    <cfRule type="expression" dxfId="104" priority="335" stopIfTrue="1">
      <formula>#REF!="Item do PAA completamente executado"</formula>
    </cfRule>
  </conditionalFormatting>
  <conditionalFormatting sqref="K232">
    <cfRule type="expression" dxfId="103" priority="401">
      <formula>#REF!="Item do PAA com execução iniciada"</formula>
    </cfRule>
    <cfRule type="expression" dxfId="102" priority="402">
      <formula>#REF!="Item do PAA completamente executado"</formula>
    </cfRule>
    <cfRule type="expression" dxfId="101" priority="403">
      <formula>#REF!="Item do PAA com execução interrompida"</formula>
    </cfRule>
    <cfRule type="expression" dxfId="100" priority="404">
      <formula>#REF!="Item do PAA sem execução"</formula>
    </cfRule>
    <cfRule type="expression" dxfId="99" priority="406">
      <formula>#REF!="Sim"</formula>
    </cfRule>
  </conditionalFormatting>
  <conditionalFormatting sqref="K246">
    <cfRule type="expression" dxfId="98" priority="278" stopIfTrue="1">
      <formula>#REF!="Item do PAA completamente executado"</formula>
    </cfRule>
    <cfRule type="expression" dxfId="97" priority="279" stopIfTrue="1">
      <formula>#REF!="Sim"</formula>
    </cfRule>
  </conditionalFormatting>
  <conditionalFormatting sqref="K254:K255">
    <cfRule type="expression" dxfId="96" priority="185" stopIfTrue="1">
      <formula>#REF!="Item do PAA com execução iniciada"</formula>
    </cfRule>
    <cfRule type="expression" dxfId="95" priority="186" stopIfTrue="1">
      <formula>#REF!="Item do PAA completamente executado"</formula>
    </cfRule>
    <cfRule type="expression" dxfId="94" priority="187" stopIfTrue="1">
      <formula>#REF!="Item do PAA com execução interrompida"</formula>
    </cfRule>
    <cfRule type="expression" dxfId="93" priority="188" stopIfTrue="1">
      <formula>#REF!="Item do PAA sem execução"</formula>
    </cfRule>
    <cfRule type="expression" dxfId="92" priority="193" stopIfTrue="1">
      <formula>#REF!="Sim"</formula>
    </cfRule>
  </conditionalFormatting>
  <conditionalFormatting sqref="K256">
    <cfRule type="expression" dxfId="91" priority="11">
      <formula>#REF!="Item do PAA com execução iniciada"</formula>
    </cfRule>
    <cfRule type="expression" dxfId="90" priority="12">
      <formula>#REF!="Item do PAA completamente executado"</formula>
    </cfRule>
    <cfRule type="expression" dxfId="89" priority="13">
      <formula>#REF!="Item do PAA com execução interrompida"</formula>
    </cfRule>
    <cfRule type="expression" dxfId="88" priority="14">
      <formula>#REF!="Item do PAA sem execução"</formula>
    </cfRule>
    <cfRule type="expression" dxfId="87" priority="15">
      <formula>#REF!="Sim"</formula>
    </cfRule>
  </conditionalFormatting>
  <conditionalFormatting sqref="K257">
    <cfRule type="expression" dxfId="86" priority="194" stopIfTrue="1">
      <formula>#REF!="Item do PAA com execução iniciada"</formula>
    </cfRule>
    <cfRule type="expression" dxfId="85" priority="195" stopIfTrue="1">
      <formula>#REF!="Item do PAA completamente executado"</formula>
    </cfRule>
    <cfRule type="expression" dxfId="84" priority="196" stopIfTrue="1">
      <formula>#REF!="Item do PAA com execução interrompida"</formula>
    </cfRule>
    <cfRule type="expression" dxfId="83" priority="197" stopIfTrue="1">
      <formula>#REF!="Item do PAA sem execução"</formula>
    </cfRule>
    <cfRule type="expression" dxfId="82" priority="198" stopIfTrue="1">
      <formula>#REF!="Sim"</formula>
    </cfRule>
  </conditionalFormatting>
  <conditionalFormatting sqref="K258">
    <cfRule type="expression" dxfId="81" priority="16">
      <formula>#REF!="Item do PAA com execução iniciada"</formula>
    </cfRule>
    <cfRule type="expression" dxfId="80" priority="17">
      <formula>#REF!="Item do PAA completamente executado"</formula>
    </cfRule>
    <cfRule type="expression" dxfId="79" priority="18">
      <formula>#REF!="Item do PAA com execução interrompida"</formula>
    </cfRule>
    <cfRule type="expression" dxfId="78" priority="19">
      <formula>#REF!="Item do PAA sem execução"</formula>
    </cfRule>
    <cfRule type="expression" dxfId="77" priority="20">
      <formula>#REF!="Sim"</formula>
    </cfRule>
  </conditionalFormatting>
  <conditionalFormatting sqref="K259:K262">
    <cfRule type="expression" dxfId="76" priority="130" stopIfTrue="1">
      <formula>#REF!="Item do PAA com execução iniciada"</formula>
    </cfRule>
    <cfRule type="expression" dxfId="75" priority="131" stopIfTrue="1">
      <formula>#REF!="Item do PAA completamente executado"</formula>
    </cfRule>
    <cfRule type="expression" dxfId="74" priority="132" stopIfTrue="1">
      <formula>#REF!="Item do PAA com execução interrompida"</formula>
    </cfRule>
    <cfRule type="expression" dxfId="73" priority="133" stopIfTrue="1">
      <formula>#REF!="Item do PAA sem execução"</formula>
    </cfRule>
    <cfRule type="expression" dxfId="72" priority="134" stopIfTrue="1">
      <formula>#REF!="Sim"</formula>
    </cfRule>
  </conditionalFormatting>
  <conditionalFormatting sqref="K262">
    <cfRule type="expression" dxfId="71" priority="126" stopIfTrue="1">
      <formula>#REF!="Item do PAA com execução iniciada"</formula>
    </cfRule>
    <cfRule type="expression" dxfId="70" priority="127" stopIfTrue="1">
      <formula>#REF!="Item do PAA completamente executado"</formula>
    </cfRule>
    <cfRule type="expression" dxfId="69" priority="128" stopIfTrue="1">
      <formula>#REF!="Item do PAA com execução interrompida"</formula>
    </cfRule>
    <cfRule type="expression" dxfId="68" priority="129" stopIfTrue="1">
      <formula>#REF!="Item do PAA sem execução"</formula>
    </cfRule>
  </conditionalFormatting>
  <conditionalFormatting sqref="K263">
    <cfRule type="expression" dxfId="67" priority="171">
      <formula>#REF!="Item do PAA completamente executado"</formula>
    </cfRule>
    <cfRule type="expression" dxfId="66" priority="172">
      <formula>#REF!="Item do PAA com execução iniciada"</formula>
    </cfRule>
    <cfRule type="expression" dxfId="65" priority="173">
      <formula>#REF!="Item do PAA com execução interrompida"</formula>
    </cfRule>
    <cfRule type="expression" dxfId="64" priority="174">
      <formula>#REF!="Item do PAA sem execução"</formula>
    </cfRule>
    <cfRule type="expression" dxfId="63" priority="175">
      <formula>#REF!="Sim"</formula>
    </cfRule>
    <cfRule type="expression" dxfId="62" priority="176">
      <formula>#REF!="Item do PAA com execução iniciada"</formula>
    </cfRule>
    <cfRule type="expression" dxfId="61" priority="177">
      <formula>#REF!="Item do PAA completamente executado"</formula>
    </cfRule>
    <cfRule type="expression" dxfId="60" priority="178">
      <formula>#REF!="Item do PAA com execução interrompida"</formula>
    </cfRule>
    <cfRule type="expression" dxfId="59" priority="179">
      <formula>#REF!="Item do PAA sem execução"</formula>
    </cfRule>
    <cfRule type="expression" dxfId="58" priority="180">
      <formula>#REF!="Sim"</formula>
    </cfRule>
  </conditionalFormatting>
  <conditionalFormatting sqref="K264:K270">
    <cfRule type="expression" dxfId="57" priority="118" stopIfTrue="1">
      <formula>#REF!="Item do PAA com execução iniciada"</formula>
    </cfRule>
    <cfRule type="expression" dxfId="56" priority="119" stopIfTrue="1">
      <formula>#REF!="Item do PAA completamente executado"</formula>
    </cfRule>
    <cfRule type="expression" dxfId="55" priority="120" stopIfTrue="1">
      <formula>#REF!="Item do PAA com execução interrompida"</formula>
    </cfRule>
    <cfRule type="expression" dxfId="54" priority="121" stopIfTrue="1">
      <formula>#REF!="Item do PAA sem execução"</formula>
    </cfRule>
    <cfRule type="expression" dxfId="53" priority="122" stopIfTrue="1">
      <formula>#REF!="Sim"</formula>
    </cfRule>
  </conditionalFormatting>
  <conditionalFormatting sqref="K271">
    <cfRule type="expression" dxfId="52" priority="211">
      <formula>#REF!="Item do PAA com execução iniciada"</formula>
    </cfRule>
    <cfRule type="expression" dxfId="51" priority="212">
      <formula>#REF!="Item do PAA completamente executado"</formula>
    </cfRule>
    <cfRule type="expression" dxfId="50" priority="213">
      <formula>#REF!="Item do PAA com execução interrompida"</formula>
    </cfRule>
    <cfRule type="expression" dxfId="49" priority="214">
      <formula>#REF!="Item do PAA sem execução"</formula>
    </cfRule>
  </conditionalFormatting>
  <conditionalFormatting sqref="K273:K314">
    <cfRule type="expression" dxfId="48" priority="27" stopIfTrue="1">
      <formula>#REF!="Item do PAA sem execução"</formula>
    </cfRule>
  </conditionalFormatting>
  <conditionalFormatting sqref="K273:K317">
    <cfRule type="expression" dxfId="47" priority="26" stopIfTrue="1">
      <formula>#REF!="Item do PAA com execução interrompida"</formula>
    </cfRule>
  </conditionalFormatting>
  <conditionalFormatting sqref="K302:K314">
    <cfRule type="expression" dxfId="46" priority="24" stopIfTrue="1">
      <formula>#REF!="Item do PAA com execução iniciada"</formula>
    </cfRule>
    <cfRule type="expression" dxfId="45" priority="25" stopIfTrue="1">
      <formula>#REF!="Item do PAA completamente executado"</formula>
    </cfRule>
  </conditionalFormatting>
  <conditionalFormatting sqref="K310:K314">
    <cfRule type="expression" dxfId="44" priority="44" stopIfTrue="1">
      <formula>#REF!="Sim"</formula>
    </cfRule>
  </conditionalFormatting>
  <conditionalFormatting sqref="K315:K336">
    <cfRule type="expression" dxfId="43" priority="308" stopIfTrue="1">
      <formula>#REF!="Item do PAA sem execução"</formula>
    </cfRule>
  </conditionalFormatting>
  <conditionalFormatting sqref="K318:K336">
    <cfRule type="expression" dxfId="42" priority="305" stopIfTrue="1">
      <formula>#REF!="Item do PAA com execução iniciada"</formula>
    </cfRule>
    <cfRule type="expression" dxfId="41" priority="306" stopIfTrue="1">
      <formula>#REF!="Item do PAA completamente executado"</formula>
    </cfRule>
    <cfRule type="expression" dxfId="40" priority="307" stopIfTrue="1">
      <formula>#REF!="Item do PAA com execução interrompida"</formula>
    </cfRule>
  </conditionalFormatting>
  <conditionalFormatting sqref="K337:K338">
    <cfRule type="expression" dxfId="39" priority="397" stopIfTrue="1">
      <formula>#REF!="Item do PAA com execução interrompida"</formula>
    </cfRule>
    <cfRule type="expression" dxfId="38" priority="398" stopIfTrue="1">
      <formula>#REF!="Item do PAA sem execução"</formula>
    </cfRule>
  </conditionalFormatting>
  <conditionalFormatting sqref="K337:K346 K9">
    <cfRule type="expression" dxfId="37" priority="393" stopIfTrue="1">
      <formula>#REF!="Item do PAA com execução iniciada"</formula>
    </cfRule>
  </conditionalFormatting>
  <conditionalFormatting sqref="K341:K346">
    <cfRule type="expression" dxfId="36" priority="399" stopIfTrue="1">
      <formula>#REF!="Item do PAA com execução interrompida"</formula>
    </cfRule>
    <cfRule type="expression" dxfId="35" priority="400" stopIfTrue="1">
      <formula>#REF!="Item do PAA sem execução"</formula>
    </cfRule>
  </conditionalFormatting>
  <conditionalFormatting sqref="K347:K880">
    <cfRule type="expression" dxfId="34" priority="385" stopIfTrue="1">
      <formula>#REF!="Item do PAA com execução iniciada"</formula>
    </cfRule>
    <cfRule type="expression" dxfId="33" priority="386" stopIfTrue="1">
      <formula>#REF!="Item do PAA completamente executado"</formula>
    </cfRule>
    <cfRule type="expression" dxfId="32" priority="387" stopIfTrue="1">
      <formula>#REF!="Item do PAA com execução interrompida"</formula>
    </cfRule>
    <cfRule type="expression" dxfId="31" priority="388" stopIfTrue="1">
      <formula>#REF!="Item do PAA sem execução"</formula>
    </cfRule>
  </conditionalFormatting>
  <conditionalFormatting sqref="L33:M33 K34:K38">
    <cfRule type="expression" dxfId="30" priority="221">
      <formula>#REF!="Item do PAA com execução iniciada"</formula>
    </cfRule>
    <cfRule type="expression" dxfId="29" priority="222">
      <formula>#REF!="Item do PAA completamente executado"</formula>
    </cfRule>
    <cfRule type="expression" dxfId="28" priority="223">
      <formula>#REF!="Item do PAA com execução interrompida"</formula>
    </cfRule>
    <cfRule type="expression" dxfId="27" priority="224">
      <formula>#REF!="Item do PAA sem execução"</formula>
    </cfRule>
  </conditionalFormatting>
  <conditionalFormatting sqref="W116:W117 W127">
    <cfRule type="expression" dxfId="26" priority="276">
      <formula>#REF!="Sim"</formula>
    </cfRule>
  </conditionalFormatting>
  <conditionalFormatting sqref="W116:W117">
    <cfRule type="expression" dxfId="25" priority="271">
      <formula>#REF!="Item do PAA com execução iniciada"</formula>
    </cfRule>
    <cfRule type="expression" dxfId="24" priority="272">
      <formula>#REF!="Item do PAA completamente executado"</formula>
    </cfRule>
    <cfRule type="expression" dxfId="23" priority="273">
      <formula>#REF!="Item do PAA com execução interrompida"</formula>
    </cfRule>
    <cfRule type="expression" dxfId="22" priority="274">
      <formula>#REF!="Item do PAA sem execução"</formula>
    </cfRule>
  </conditionalFormatting>
  <conditionalFormatting sqref="W127">
    <cfRule type="expression" dxfId="21" priority="267">
      <formula>#REF!="Item do PAA com execução iniciada"</formula>
    </cfRule>
    <cfRule type="expression" dxfId="20" priority="268">
      <formula>#REF!="Item do PAA completamente executado"</formula>
    </cfRule>
    <cfRule type="expression" dxfId="19" priority="269">
      <formula>#REF!="Item do PAA com execução interrompida"</formula>
    </cfRule>
    <cfRule type="expression" dxfId="18" priority="270">
      <formula>#REF!="Item do PAA sem execução"</formula>
    </cfRule>
  </conditionalFormatting>
  <conditionalFormatting sqref="W169">
    <cfRule type="expression" dxfId="17" priority="263" stopIfTrue="1">
      <formula>#REF!="Item do PAA com execução iniciada"</formula>
    </cfRule>
    <cfRule type="expression" dxfId="16" priority="264" stopIfTrue="1">
      <formula>#REF!="Item do PAA completamente executado"</formula>
    </cfRule>
    <cfRule type="expression" dxfId="15" priority="265" stopIfTrue="1">
      <formula>#REF!="Item do PAA com execução interrompida"</formula>
    </cfRule>
    <cfRule type="expression" dxfId="14" priority="266" stopIfTrue="1">
      <formula>#REF!="Item do PAA sem execução"</formula>
    </cfRule>
    <cfRule type="expression" dxfId="13" priority="275" stopIfTrue="1">
      <formula>#REF!="Sim"</formula>
    </cfRule>
  </conditionalFormatting>
  <conditionalFormatting sqref="Z15:Z16 Z21:Z22">
    <cfRule type="expression" dxfId="12" priority="215">
      <formula>#REF!&lt;$N15</formula>
    </cfRule>
  </conditionalFormatting>
  <conditionalFormatting sqref="Z47 Z329:Z330">
    <cfRule type="expression" dxfId="11" priority="407">
      <formula>$AB47&lt;$N47</formula>
    </cfRule>
  </conditionalFormatting>
  <conditionalFormatting sqref="Z49:Z50 Z52:Z54 Z68:Z70 Z79:Z113 Z159:Z168 Z170:Z171 Z173:Z183">
    <cfRule type="expression" dxfId="10" priority="262">
      <formula>#REF!&lt;$N49</formula>
    </cfRule>
  </conditionalFormatting>
  <conditionalFormatting sqref="Z58">
    <cfRule type="expression" dxfId="9" priority="260">
      <formula>#REF!&lt;$N58</formula>
    </cfRule>
  </conditionalFormatting>
  <conditionalFormatting sqref="Z73:Z77">
    <cfRule type="expression" dxfId="8" priority="259">
      <formula>#REF!&lt;$N73</formula>
    </cfRule>
  </conditionalFormatting>
  <conditionalFormatting sqref="Z114:Z117 Z271">
    <cfRule type="expression" dxfId="7" priority="209">
      <formula>#REF!&lt;$N114</formula>
    </cfRule>
  </conditionalFormatting>
  <conditionalFormatting sqref="Z118">
    <cfRule type="expression" dxfId="6" priority="123">
      <formula>$AB118&lt;$N118</formula>
    </cfRule>
  </conditionalFormatting>
  <conditionalFormatting sqref="Z120:Z134">
    <cfRule type="expression" dxfId="5" priority="125">
      <formula>#REF!&lt;$N120</formula>
    </cfRule>
  </conditionalFormatting>
  <conditionalFormatting sqref="Z121:Z138">
    <cfRule type="expression" dxfId="4" priority="124">
      <formula>#REF!&lt;$N121</formula>
    </cfRule>
  </conditionalFormatting>
  <conditionalFormatting sqref="Z195:Z202">
    <cfRule type="expression" dxfId="3" priority="261">
      <formula>#REF!&lt;$N195</formula>
    </cfRule>
  </conditionalFormatting>
  <conditionalFormatting sqref="Z266">
    <cfRule type="expression" dxfId="2" priority="146">
      <formula>$AB266&lt;$N266</formula>
    </cfRule>
  </conditionalFormatting>
  <conditionalFormatting sqref="Z272:Z282">
    <cfRule type="expression" dxfId="1" priority="22">
      <formula>#REF!&lt;$N272</formula>
    </cfRule>
  </conditionalFormatting>
  <conditionalFormatting sqref="Z317">
    <cfRule type="expression" dxfId="0" priority="21">
      <formula>#REF!&lt;$N317</formula>
    </cfRule>
  </conditionalFormatting>
  <dataValidations count="3">
    <dataValidation operator="equal" allowBlank="1" showInputMessage="1" showErrorMessage="1" promptTitle="Valor estimado" prompt="Valor global da contratação e não o do orçamento do ano" sqref="L139:M139 L143:M154">
      <formula1>0</formula1>
      <formula2>0</formula2>
    </dataValidation>
    <dataValidation type="list" allowBlank="1" showInputMessage="1" showErrorMessage="1" prompt="Início da instrução processual - Selecione o mês no qual a fase preparatória se inicia, com a pesquisa de preços, a elaboração de DFD, ETP, TR etc, de modo a cumprir a Data de Início." sqref="Z49:Z50 Z75:Z77 Z68:Z70 Z317">
      <formula1>#REF!</formula1>
    </dataValidation>
    <dataValidation type="list" allowBlank="1" showInputMessage="1" showErrorMessage="1" prompt="Abrangência - Selecione a abrangência da contratação compartilhada." sqref="W180:W183 W170:W177 W120:W126 W79:W115 W128:W168">
      <formula1>$AK$2:$AK$4</formula1>
    </dataValidation>
  </dataValidations>
  <printOptions horizontalCentered="1" verticalCentered="1"/>
  <pageMargins left="0.19685039370078741" right="0.19685039370078741" top="0.59055118110236227" bottom="0.70866141732283472" header="0.19685039370078741" footer="0.19685039370078741"/>
  <pageSetup paperSize="9" scale="50" pageOrder="overThenDown" orientation="landscape" r:id="rId1"/>
  <headerFooter>
    <oddFooter>&amp;LPCA 2026 v. final&amp;CPágina &amp;P / &amp;N&amp;R&amp;D</oddFooter>
  </headerFooter>
  <extLst>
    <ext xmlns:x14="http://schemas.microsoft.com/office/spreadsheetml/2009/9/main" uri="{CCE6A557-97BC-4b89-ADB6-D9C93CAAB3DF}">
      <x14:dataValidations xmlns:xm="http://schemas.microsoft.com/office/excel/2006/main" count="14">
        <x14:dataValidation type="list" allowBlank="1" showInputMessage="1" showErrorMessage="1" promptTitle="Área que custeará a contratação">
          <x14:formula1>
            <xm:f>Listas_Suspensas!$B$2:$B$51</xm:f>
          </x14:formula1>
          <xm:sqref>E9:E880</xm:sqref>
        </x14:dataValidation>
        <x14:dataValidation type="list" allowBlank="1" showInputMessage="1" showErrorMessage="1" prompt="Mês do início da elaboração do DFD, ETP, TR...">
          <x14:formula1>
            <xm:f>Listas_Suspensas!$L$2:$L$25</xm:f>
          </x14:formula1>
          <xm:sqref>R9:R880</xm:sqref>
        </x14:dataValidation>
        <x14:dataValidation type="list" allowBlank="1" showInputMessage="1" showErrorMessage="1" prompt="Será assinada Ata de Registro de Preços?">
          <x14:formula1>
            <xm:f>Listas_Suspensas!$D$8</xm:f>
          </x14:formula1>
          <xm:sqref>Q9:Q880</xm:sqref>
        </x14:dataValidation>
        <x14:dataValidation type="list" allowBlank="1" showInputMessage="1" showErrorMessage="1" prompt="Modalidade da contratação">
          <x14:formula1>
            <xm:f>Listas_Suspensas!$H$2:$H$17</xm:f>
          </x14:formula1>
          <xm:sqref>P9:P880</xm:sqref>
        </x14:dataValidation>
        <x14:dataValidation type="list" allowBlank="1" showInputMessage="1" showErrorMessage="1" prompt="Selecione o mês de conclusão da contratação.">
          <x14:formula1>
            <xm:f>Listas_Suspensas!$P$2:$P$13</xm:f>
          </x14:formula1>
          <xm:sqref>T9:T880</xm:sqref>
        </x14:dataValidation>
        <x14:dataValidation type="list" allowBlank="1" showInputMessage="1" showErrorMessage="1" prompt="Selecione o nível de prioridade.">
          <x14:formula1>
            <xm:f>Listas_Suspensas!$D$2:$D$4</xm:f>
          </x14:formula1>
          <xm:sqref>O9:O880</xm:sqref>
        </x14:dataValidation>
        <x14:dataValidation type="list" allowBlank="1" showInputMessage="1" showErrorMessage="1" prompt="Mês do envio do PROAD instruído à DADM / DOF.">
          <x14:formula1>
            <xm:f>Listas_Suspensas!$N$2:$N$21</xm:f>
          </x14:formula1>
          <xm:sqref>S9:S880</xm:sqref>
        </x14:dataValidation>
        <x14:dataValidation type="list" allowBlank="1" showInputMessage="1" showErrorMessage="1" promptTitle="Sigla da área" prompt="Selecione a área demandante / requisitante.">
          <x14:formula1>
            <xm:f>'G:\Drives compartilhados\DADM\PCA\PCA 2026\Versao final PCA26\Entregues areas v-final\[PCA_2026_versao final SENG.xlsx]Listas_Suspensas'!#REF!</xm:f>
          </x14:formula1>
          <xm:sqref>C247:C251</xm:sqref>
        </x14:dataValidation>
        <x14:dataValidation type="list" allowBlank="1" showInputMessage="1" showErrorMessage="1" promptTitle="Sigla da área" prompt="Selecione a área demandante / requisitante.">
          <x14:formula1>
            <xm:f>'D:\SSD256GB\BKP\ONEDRIVE\Documentos\Renata DADM a partir 270821\PAA\2026\Versao final PCA26\[PCA_2026_v-final_p calculos.xlsx]Listas_Suspensas'!#REF!</xm:f>
          </x14:formula1>
          <xm:sqref>D9</xm:sqref>
        </x14:dataValidation>
        <x14:dataValidation type="list" allowBlank="1" showInputMessage="1" showErrorMessage="1" prompt="Sigla da área">
          <x14:formula1>
            <xm:f>'D:\Drives compartilhados\SENG\ADMINISTRATIVO\ORCAMENTO\PCA 2025\[PCA_2025_v 7.1 sem DLs e ILs peq valor.xlsx]Listas_Suspensas'!#REF!</xm:f>
          </x14:formula1>
          <xm:sqref>C252:C253</xm:sqref>
        </x14:dataValidation>
        <x14:dataValidation type="list" allowBlank="1" showInputMessage="1" showErrorMessage="1" promptTitle="Sigla da área" prompt="Selecione a área demandante / requisitante.">
          <x14:formula1>
            <xm:f>Listas_Suspensas!$B$2:$B$51</xm:f>
          </x14:formula1>
          <xm:sqref>C9:C246 C254:C880</xm:sqref>
        </x14:dataValidation>
        <x14:dataValidation type="list" allowBlank="1" showInputMessage="1" showErrorMessage="1">
          <x14:formula1>
            <xm:f>Listas_Suspensas!$AB$2:$AB$4</xm:f>
          </x14:formula1>
          <xm:sqref>V9:V268 V271:V880</xm:sqref>
        </x14:dataValidation>
        <x14:dataValidation type="list" allowBlank="1" showInputMessage="1" showErrorMessage="1">
          <x14:formula1>
            <xm:f>Listas_Suspensas!$D$8</xm:f>
          </x14:formula1>
          <xm:sqref>U9:U268 U271:U880</xm:sqref>
        </x14:dataValidation>
        <x14:dataValidation type="list" allowBlank="1" showInputMessage="1" showErrorMessage="1" prompt="Abrangência - Selecione a abrangência da contratação compartilhada.">
          <x14:formula1>
            <xm:f>'D:\SSD256GB\BKP\ONEDRIVE\Documentos\Renata DADM a partir 270821\PAA\2025\Intranet_2025\[Calendario_2025_v 6 intranet.xlsx]Listas_Suspensas'!#REF!</xm:f>
          </x14:formula1>
          <xm:sqref>W59:W72 W75:W77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
  <sheetViews>
    <sheetView zoomScaleNormal="100" workbookViewId="0">
      <selection activeCell="A17" sqref="A17"/>
    </sheetView>
  </sheetViews>
  <sheetFormatPr defaultColWidth="8.75" defaultRowHeight="14.25"/>
  <cols>
    <col min="1" max="1" width="12.75" style="82" customWidth="1"/>
    <col min="2" max="16384" width="8.75" style="82"/>
  </cols>
  <sheetData>
    <row r="1" spans="1:1" ht="15">
      <c r="A1" s="81" t="s">
        <v>167</v>
      </c>
    </row>
    <row r="3" spans="1:1">
      <c r="A3" s="83" t="s">
        <v>168</v>
      </c>
    </row>
    <row r="4" spans="1:1">
      <c r="A4" s="82" t="s">
        <v>169</v>
      </c>
    </row>
    <row r="5" spans="1:1">
      <c r="A5" s="82" t="s">
        <v>170</v>
      </c>
    </row>
    <row r="6" spans="1:1">
      <c r="A6" s="82" t="s">
        <v>171</v>
      </c>
    </row>
    <row r="7" spans="1:1">
      <c r="A7" s="82" t="s">
        <v>172</v>
      </c>
    </row>
    <row r="8" spans="1:1">
      <c r="A8" s="82" t="s">
        <v>173</v>
      </c>
    </row>
    <row r="10" spans="1:1">
      <c r="A10" s="82" t="s">
        <v>174</v>
      </c>
    </row>
    <row r="12" spans="1:1">
      <c r="A12" s="83" t="s">
        <v>175</v>
      </c>
    </row>
    <row r="13" spans="1:1">
      <c r="A13" s="82" t="s">
        <v>176</v>
      </c>
    </row>
    <row r="14" spans="1:1">
      <c r="A14" s="82" t="s">
        <v>177</v>
      </c>
    </row>
  </sheetData>
  <pageMargins left="0.511811024" right="0.511811024" top="0.78740157499999996" bottom="0.78740157499999996" header="0.31496062000000002" footer="0.3149606200000000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05"/>
  <sheetViews>
    <sheetView showGridLines="0" workbookViewId="0">
      <pane ySplit="1" topLeftCell="A2" activePane="bottomLeft" state="frozen"/>
      <selection pane="bottomLeft" activeCell="H62" sqref="H62"/>
    </sheetView>
  </sheetViews>
  <sheetFormatPr defaultColWidth="12.625" defaultRowHeight="15" customHeight="1"/>
  <cols>
    <col min="1" max="1" width="70.375" customWidth="1"/>
    <col min="2" max="2" width="14.25" customWidth="1"/>
    <col min="3" max="3" width="1.5" customWidth="1"/>
    <col min="4" max="4" width="10.25" customWidth="1"/>
    <col min="5" max="5" width="1.5" customWidth="1"/>
    <col min="6" max="6" width="45.5" hidden="1" customWidth="1"/>
    <col min="7" max="7" width="1.5" hidden="1" customWidth="1"/>
    <col min="8" max="8" width="28.75" customWidth="1"/>
    <col min="9" max="9" width="1.5" customWidth="1"/>
    <col min="10" max="10" width="12.875" hidden="1" customWidth="1"/>
    <col min="11" max="11" width="1.5" hidden="1" customWidth="1"/>
    <col min="12" max="12" width="17.625" customWidth="1"/>
    <col min="13" max="13" width="1.5" customWidth="1"/>
    <col min="14" max="14" width="14.75" customWidth="1"/>
    <col min="15" max="15" width="1.5" customWidth="1"/>
    <col min="16" max="16" width="11.5" customWidth="1"/>
    <col min="17" max="17" width="1.5" customWidth="1"/>
    <col min="18" max="18" width="8.25" customWidth="1"/>
    <col min="19" max="19" width="1.5" customWidth="1"/>
    <col min="20" max="20" width="14" customWidth="1"/>
    <col min="21" max="21" width="1.5" customWidth="1"/>
    <col min="22" max="22" width="12.5" hidden="1" customWidth="1"/>
    <col min="23" max="23" width="1.5" hidden="1" customWidth="1"/>
    <col min="24" max="24" width="14" customWidth="1"/>
    <col min="25" max="25" width="1.5" customWidth="1"/>
    <col min="26" max="26" width="41.375" customWidth="1"/>
    <col min="27" max="27" width="1.5" customWidth="1"/>
    <col min="28" max="28" width="11.75" customWidth="1"/>
    <col min="29" max="29" width="1.5" customWidth="1"/>
  </cols>
  <sheetData>
    <row r="1" spans="1:29" ht="31.5" customHeight="1">
      <c r="A1" s="21" t="s">
        <v>33</v>
      </c>
      <c r="B1" s="21" t="s">
        <v>34</v>
      </c>
      <c r="C1" s="22"/>
      <c r="D1" s="23" t="s">
        <v>35</v>
      </c>
      <c r="E1" s="22"/>
      <c r="F1" s="24" t="s">
        <v>36</v>
      </c>
      <c r="G1" s="22"/>
      <c r="H1" s="23" t="s">
        <v>37</v>
      </c>
      <c r="I1" s="22"/>
      <c r="J1" s="23" t="s">
        <v>38</v>
      </c>
      <c r="K1" s="22"/>
      <c r="L1" s="23" t="s">
        <v>161</v>
      </c>
      <c r="M1" s="22"/>
      <c r="N1" s="23" t="s">
        <v>160</v>
      </c>
      <c r="O1" s="22"/>
      <c r="P1" s="23" t="s">
        <v>39</v>
      </c>
      <c r="Q1" s="22"/>
      <c r="R1" s="23" t="s">
        <v>40</v>
      </c>
      <c r="S1" s="22"/>
      <c r="T1" s="23" t="s">
        <v>41</v>
      </c>
      <c r="U1" s="22"/>
      <c r="V1" s="23" t="s">
        <v>42</v>
      </c>
      <c r="W1" s="22"/>
      <c r="X1" s="23" t="s">
        <v>43</v>
      </c>
      <c r="Y1" s="22"/>
      <c r="Z1" s="23" t="s">
        <v>44</v>
      </c>
      <c r="AA1" s="22"/>
      <c r="AB1" s="23" t="s">
        <v>45</v>
      </c>
      <c r="AC1" s="25"/>
    </row>
    <row r="2" spans="1:29" ht="18" customHeight="1">
      <c r="A2" s="19" t="s">
        <v>46</v>
      </c>
      <c r="B2" s="19" t="s">
        <v>4</v>
      </c>
      <c r="C2" s="25"/>
      <c r="D2" s="26" t="s">
        <v>5</v>
      </c>
      <c r="E2" s="25"/>
      <c r="F2" s="16" t="s">
        <v>47</v>
      </c>
      <c r="G2" s="27"/>
      <c r="H2" s="16" t="s">
        <v>29</v>
      </c>
      <c r="I2" s="25"/>
      <c r="J2" s="20" t="s">
        <v>5</v>
      </c>
      <c r="K2" s="25"/>
      <c r="L2" s="15">
        <v>45688</v>
      </c>
      <c r="M2" s="25"/>
      <c r="N2" s="15">
        <v>45808</v>
      </c>
      <c r="O2" s="25"/>
      <c r="P2" s="28">
        <v>46053</v>
      </c>
      <c r="Q2" s="25"/>
      <c r="R2" s="20" t="s">
        <v>18</v>
      </c>
      <c r="S2" s="25"/>
      <c r="T2" s="20" t="s">
        <v>31</v>
      </c>
      <c r="U2" s="25"/>
      <c r="V2" s="20" t="s">
        <v>48</v>
      </c>
      <c r="W2" s="25"/>
      <c r="X2" s="20" t="s">
        <v>49</v>
      </c>
      <c r="Y2" s="27"/>
      <c r="Z2" s="16" t="s">
        <v>50</v>
      </c>
      <c r="AA2" s="25"/>
      <c r="AB2" s="20" t="s">
        <v>51</v>
      </c>
      <c r="AC2" s="25"/>
    </row>
    <row r="3" spans="1:29" ht="18" customHeight="1">
      <c r="A3" s="19" t="s">
        <v>52</v>
      </c>
      <c r="B3" s="19" t="s">
        <v>6</v>
      </c>
      <c r="C3" s="25"/>
      <c r="D3" s="26" t="s">
        <v>16</v>
      </c>
      <c r="E3" s="25"/>
      <c r="F3" s="16" t="s">
        <v>53</v>
      </c>
      <c r="G3" s="27"/>
      <c r="H3" s="16" t="s">
        <v>1239</v>
      </c>
      <c r="I3" s="25"/>
      <c r="J3" s="20" t="s">
        <v>16</v>
      </c>
      <c r="K3" s="25"/>
      <c r="L3" s="15">
        <v>45716</v>
      </c>
      <c r="M3" s="25"/>
      <c r="N3" s="15">
        <v>45838</v>
      </c>
      <c r="O3" s="25"/>
      <c r="P3" s="28">
        <v>46081</v>
      </c>
      <c r="Q3" s="25"/>
      <c r="R3" s="20" t="s">
        <v>54</v>
      </c>
      <c r="S3" s="25"/>
      <c r="T3" s="20" t="s">
        <v>32</v>
      </c>
      <c r="U3" s="25"/>
      <c r="V3" s="20" t="s">
        <v>8</v>
      </c>
      <c r="W3" s="25"/>
      <c r="X3" s="20" t="s">
        <v>55</v>
      </c>
      <c r="Y3" s="27"/>
      <c r="Z3" s="16" t="s">
        <v>56</v>
      </c>
      <c r="AA3" s="25"/>
      <c r="AB3" s="20" t="s">
        <v>57</v>
      </c>
      <c r="AC3" s="25"/>
    </row>
    <row r="4" spans="1:29" ht="18" customHeight="1">
      <c r="A4" s="19" t="s">
        <v>58</v>
      </c>
      <c r="B4" s="19" t="s">
        <v>48</v>
      </c>
      <c r="C4" s="25"/>
      <c r="D4" s="26" t="s">
        <v>11</v>
      </c>
      <c r="E4" s="25"/>
      <c r="F4" s="16" t="s">
        <v>59</v>
      </c>
      <c r="G4" s="27"/>
      <c r="H4" s="16" t="s">
        <v>60</v>
      </c>
      <c r="I4" s="25"/>
      <c r="J4" s="20" t="s">
        <v>11</v>
      </c>
      <c r="K4" s="25"/>
      <c r="L4" s="15">
        <v>45747</v>
      </c>
      <c r="M4" s="25"/>
      <c r="N4" s="15">
        <v>45869</v>
      </c>
      <c r="O4" s="25"/>
      <c r="P4" s="28">
        <v>46112</v>
      </c>
      <c r="Q4" s="25"/>
      <c r="R4" s="25"/>
      <c r="S4" s="25"/>
      <c r="T4" s="20" t="s">
        <v>54</v>
      </c>
      <c r="U4" s="25"/>
      <c r="V4" s="25"/>
      <c r="W4" s="25"/>
      <c r="X4" s="20" t="s">
        <v>54</v>
      </c>
      <c r="Y4" s="27"/>
      <c r="Z4" s="16" t="s">
        <v>61</v>
      </c>
      <c r="AA4" s="25"/>
      <c r="AB4" s="20" t="s">
        <v>62</v>
      </c>
      <c r="AC4" s="25"/>
    </row>
    <row r="5" spans="1:29" ht="18" customHeight="1">
      <c r="A5" s="19" t="s">
        <v>78</v>
      </c>
      <c r="B5" s="19" t="s">
        <v>8</v>
      </c>
      <c r="C5" s="25"/>
      <c r="D5" s="25"/>
      <c r="E5" s="25"/>
      <c r="F5" s="16" t="s">
        <v>65</v>
      </c>
      <c r="G5" s="27"/>
      <c r="H5" s="16" t="s">
        <v>66</v>
      </c>
      <c r="I5" s="25"/>
      <c r="J5" s="25"/>
      <c r="K5" s="25"/>
      <c r="L5" s="15">
        <v>45777</v>
      </c>
      <c r="M5" s="25"/>
      <c r="N5" s="15">
        <v>45900</v>
      </c>
      <c r="O5" s="25"/>
      <c r="P5" s="28">
        <v>46142</v>
      </c>
      <c r="Q5" s="25"/>
      <c r="R5" s="25"/>
      <c r="S5" s="25"/>
      <c r="T5" s="25"/>
      <c r="U5" s="25"/>
      <c r="V5" s="25"/>
      <c r="W5" s="25"/>
      <c r="X5" s="25"/>
      <c r="Y5" s="27"/>
      <c r="Z5" s="20" t="s">
        <v>67</v>
      </c>
      <c r="AA5" s="25"/>
      <c r="AB5" s="25"/>
      <c r="AC5" s="25"/>
    </row>
    <row r="6" spans="1:29" ht="18" customHeight="1">
      <c r="A6" s="19" t="s">
        <v>153</v>
      </c>
      <c r="B6" s="19" t="s">
        <v>155</v>
      </c>
      <c r="C6" s="25"/>
      <c r="D6" s="25"/>
      <c r="E6" s="25"/>
      <c r="F6" s="16" t="s">
        <v>69</v>
      </c>
      <c r="G6" s="27"/>
      <c r="H6" s="29" t="s">
        <v>70</v>
      </c>
      <c r="I6" s="25"/>
      <c r="J6" s="25"/>
      <c r="K6" s="25"/>
      <c r="L6" s="15">
        <v>45808</v>
      </c>
      <c r="M6" s="25"/>
      <c r="N6" s="15">
        <v>45930</v>
      </c>
      <c r="O6" s="25"/>
      <c r="P6" s="28">
        <v>46173</v>
      </c>
      <c r="Q6" s="25"/>
      <c r="R6" s="25"/>
      <c r="S6" s="25"/>
      <c r="T6" s="25"/>
      <c r="U6" s="25"/>
      <c r="V6" s="25"/>
      <c r="W6" s="25"/>
      <c r="X6" s="25"/>
      <c r="Y6" s="27"/>
      <c r="Z6" s="16" t="s">
        <v>71</v>
      </c>
      <c r="AA6" s="25"/>
      <c r="AB6" s="25"/>
      <c r="AC6" s="25"/>
    </row>
    <row r="7" spans="1:29" ht="18" customHeight="1">
      <c r="A7" s="19" t="s">
        <v>152</v>
      </c>
      <c r="B7" s="19" t="s">
        <v>154</v>
      </c>
      <c r="C7" s="25"/>
      <c r="D7" s="23" t="s">
        <v>18</v>
      </c>
      <c r="E7" s="25"/>
      <c r="F7" s="16" t="s">
        <v>74</v>
      </c>
      <c r="G7" s="27"/>
      <c r="H7" s="16" t="s">
        <v>156</v>
      </c>
      <c r="I7" s="25"/>
      <c r="J7" s="25"/>
      <c r="K7" s="25"/>
      <c r="L7" s="15">
        <v>45838</v>
      </c>
      <c r="M7" s="25"/>
      <c r="N7" s="15">
        <v>45961</v>
      </c>
      <c r="O7" s="25"/>
      <c r="P7" s="28">
        <v>46203</v>
      </c>
      <c r="Q7" s="25"/>
      <c r="R7" s="25"/>
      <c r="S7" s="25"/>
      <c r="T7" s="25"/>
      <c r="U7" s="25"/>
      <c r="V7" s="25"/>
      <c r="W7" s="25"/>
      <c r="X7" s="25"/>
      <c r="Y7" s="27"/>
      <c r="Z7" s="16"/>
      <c r="AA7" s="25"/>
      <c r="AB7" s="25"/>
      <c r="AC7" s="25"/>
    </row>
    <row r="8" spans="1:29" ht="18" customHeight="1">
      <c r="A8" s="19" t="s">
        <v>164</v>
      </c>
      <c r="B8" s="19" t="s">
        <v>165</v>
      </c>
      <c r="C8" s="25"/>
      <c r="D8" s="26" t="s">
        <v>18</v>
      </c>
      <c r="E8" s="25"/>
      <c r="F8" s="16" t="s">
        <v>77</v>
      </c>
      <c r="G8" s="27"/>
      <c r="H8" s="16" t="s">
        <v>157</v>
      </c>
      <c r="I8" s="25"/>
      <c r="J8" s="25"/>
      <c r="K8" s="25"/>
      <c r="L8" s="15">
        <v>45869</v>
      </c>
      <c r="M8" s="25"/>
      <c r="N8" s="15">
        <v>45991</v>
      </c>
      <c r="O8" s="25"/>
      <c r="P8" s="28">
        <v>46234</v>
      </c>
      <c r="Q8" s="25"/>
      <c r="R8" s="25"/>
      <c r="S8" s="25"/>
      <c r="T8" s="25"/>
      <c r="U8" s="25"/>
      <c r="V8" s="25"/>
      <c r="W8" s="25"/>
      <c r="X8" s="25"/>
      <c r="Y8" s="27"/>
      <c r="Z8" s="16"/>
      <c r="AA8" s="25"/>
      <c r="AB8" s="25"/>
      <c r="AC8" s="25"/>
    </row>
    <row r="9" spans="1:29" ht="18" customHeight="1">
      <c r="A9" s="19" t="s">
        <v>162</v>
      </c>
      <c r="B9" s="19" t="s">
        <v>163</v>
      </c>
      <c r="C9" s="25"/>
      <c r="D9" s="25"/>
      <c r="E9" s="25"/>
      <c r="F9" s="16" t="s">
        <v>79</v>
      </c>
      <c r="G9" s="27"/>
      <c r="H9" s="20" t="s">
        <v>7</v>
      </c>
      <c r="I9" s="25"/>
      <c r="J9" s="25"/>
      <c r="K9" s="25"/>
      <c r="L9" s="15">
        <v>45900</v>
      </c>
      <c r="M9" s="25"/>
      <c r="N9" s="15">
        <v>46022</v>
      </c>
      <c r="O9" s="25"/>
      <c r="P9" s="28">
        <v>46265</v>
      </c>
      <c r="Q9" s="25"/>
      <c r="R9" s="25"/>
      <c r="S9" s="25"/>
      <c r="T9" s="25"/>
      <c r="U9" s="25"/>
      <c r="V9" s="25"/>
      <c r="W9" s="25"/>
      <c r="X9" s="25"/>
      <c r="Y9" s="27"/>
      <c r="Z9" s="16"/>
      <c r="AA9" s="25"/>
      <c r="AB9" s="25"/>
      <c r="AC9" s="25"/>
    </row>
    <row r="10" spans="1:29" ht="18" customHeight="1">
      <c r="A10" s="19" t="s">
        <v>63</v>
      </c>
      <c r="B10" s="19" t="s">
        <v>64</v>
      </c>
      <c r="C10" s="25"/>
      <c r="D10" s="25"/>
      <c r="E10" s="25"/>
      <c r="F10" s="16"/>
      <c r="G10" s="27"/>
      <c r="H10" s="16" t="s">
        <v>15</v>
      </c>
      <c r="I10" s="25"/>
      <c r="J10" s="25"/>
      <c r="K10" s="25"/>
      <c r="L10" s="15">
        <v>45930</v>
      </c>
      <c r="M10" s="25"/>
      <c r="N10" s="15">
        <v>46053</v>
      </c>
      <c r="O10" s="25"/>
      <c r="P10" s="28">
        <v>46295</v>
      </c>
      <c r="Q10" s="25"/>
      <c r="R10" s="25"/>
      <c r="S10" s="25"/>
      <c r="T10" s="25"/>
      <c r="U10" s="25"/>
      <c r="V10" s="25"/>
      <c r="W10" s="25"/>
      <c r="X10" s="25"/>
      <c r="Y10" s="27"/>
      <c r="Z10" s="35"/>
      <c r="AA10" s="25"/>
      <c r="AB10" s="25"/>
      <c r="AC10" s="25"/>
    </row>
    <row r="11" spans="1:29" ht="18" customHeight="1">
      <c r="A11" s="19" t="s">
        <v>75</v>
      </c>
      <c r="B11" s="19" t="s">
        <v>76</v>
      </c>
      <c r="C11" s="25"/>
      <c r="D11" s="25"/>
      <c r="E11" s="25"/>
      <c r="F11" s="16"/>
      <c r="G11" s="27"/>
      <c r="H11" s="16" t="s">
        <v>9</v>
      </c>
      <c r="I11" s="25"/>
      <c r="J11" s="25"/>
      <c r="K11" s="25"/>
      <c r="L11" s="15">
        <v>45961</v>
      </c>
      <c r="M11" s="25"/>
      <c r="N11" s="15">
        <v>46081</v>
      </c>
      <c r="O11" s="25"/>
      <c r="P11" s="28">
        <v>46326</v>
      </c>
      <c r="Q11" s="25"/>
      <c r="R11" s="25"/>
      <c r="S11" s="25"/>
      <c r="T11" s="25"/>
      <c r="U11" s="25"/>
      <c r="V11" s="25"/>
      <c r="W11" s="25"/>
      <c r="X11" s="25"/>
      <c r="Y11" s="27"/>
      <c r="Z11" s="35"/>
      <c r="AA11" s="25"/>
      <c r="AB11" s="25"/>
      <c r="AC11" s="25"/>
    </row>
    <row r="12" spans="1:29" ht="18" customHeight="1">
      <c r="A12" s="19" t="s">
        <v>68</v>
      </c>
      <c r="B12" s="19" t="s">
        <v>12</v>
      </c>
      <c r="C12" s="25"/>
      <c r="D12" s="25"/>
      <c r="E12" s="25"/>
      <c r="F12" s="16"/>
      <c r="G12" s="27"/>
      <c r="H12" s="16" t="s">
        <v>151</v>
      </c>
      <c r="I12" s="25"/>
      <c r="J12" s="25"/>
      <c r="K12" s="25"/>
      <c r="L12" s="15">
        <v>45991</v>
      </c>
      <c r="M12" s="25"/>
      <c r="N12" s="15">
        <v>46112</v>
      </c>
      <c r="O12" s="25"/>
      <c r="P12" s="28">
        <v>46356</v>
      </c>
      <c r="Q12" s="25"/>
      <c r="R12" s="25"/>
      <c r="S12" s="25"/>
      <c r="T12" s="25"/>
      <c r="U12" s="25"/>
      <c r="V12" s="25"/>
      <c r="W12" s="25"/>
      <c r="X12" s="25"/>
      <c r="Y12" s="27"/>
      <c r="Z12" s="35"/>
      <c r="AA12" s="25"/>
      <c r="AB12" s="25"/>
      <c r="AC12" s="25"/>
    </row>
    <row r="13" spans="1:29" ht="18" customHeight="1">
      <c r="A13" s="19" t="s">
        <v>80</v>
      </c>
      <c r="B13" s="19" t="s">
        <v>81</v>
      </c>
      <c r="C13" s="25"/>
      <c r="D13" s="25"/>
      <c r="E13" s="25"/>
      <c r="F13" s="16"/>
      <c r="G13" s="27"/>
      <c r="H13" s="16" t="s">
        <v>14</v>
      </c>
      <c r="I13" s="25"/>
      <c r="J13" s="25"/>
      <c r="K13" s="25"/>
      <c r="L13" s="15">
        <v>46022</v>
      </c>
      <c r="M13" s="25"/>
      <c r="N13" s="15">
        <v>46142</v>
      </c>
      <c r="O13" s="25"/>
      <c r="P13" s="28">
        <v>46387</v>
      </c>
      <c r="Q13" s="25"/>
      <c r="R13" s="25"/>
      <c r="S13" s="25"/>
      <c r="T13" s="25"/>
      <c r="U13" s="25"/>
      <c r="V13" s="25"/>
      <c r="W13" s="25"/>
      <c r="X13" s="25"/>
      <c r="Y13" s="27"/>
      <c r="Z13" s="35"/>
      <c r="AA13" s="25"/>
      <c r="AB13" s="25"/>
      <c r="AC13" s="25"/>
    </row>
    <row r="14" spans="1:29" ht="18" customHeight="1">
      <c r="A14" s="19" t="s">
        <v>72</v>
      </c>
      <c r="B14" s="19" t="s">
        <v>73</v>
      </c>
      <c r="C14" s="25"/>
      <c r="D14" s="25"/>
      <c r="E14" s="25"/>
      <c r="F14" s="16" t="s">
        <v>82</v>
      </c>
      <c r="G14" s="27"/>
      <c r="H14" s="16"/>
      <c r="I14" s="25"/>
      <c r="J14" s="25"/>
      <c r="K14" s="25"/>
      <c r="L14" s="15">
        <v>46053</v>
      </c>
      <c r="M14" s="25"/>
      <c r="N14" s="15">
        <v>46173</v>
      </c>
      <c r="O14" s="25"/>
      <c r="P14" s="25"/>
      <c r="Q14" s="25"/>
      <c r="R14" s="25"/>
      <c r="S14" s="25"/>
      <c r="T14" s="25"/>
      <c r="U14" s="25"/>
      <c r="V14" s="25"/>
      <c r="W14" s="25"/>
      <c r="X14" s="25"/>
      <c r="Y14" s="27"/>
      <c r="Z14" s="25"/>
      <c r="AA14" s="25"/>
      <c r="AB14" s="25"/>
      <c r="AC14" s="25"/>
    </row>
    <row r="15" spans="1:29" ht="18" customHeight="1">
      <c r="A15" s="19" t="s">
        <v>83</v>
      </c>
      <c r="B15" s="19" t="s">
        <v>84</v>
      </c>
      <c r="C15" s="25"/>
      <c r="D15" s="25"/>
      <c r="E15" s="25"/>
      <c r="F15" s="16" t="s">
        <v>85</v>
      </c>
      <c r="G15" s="27"/>
      <c r="H15" s="16"/>
      <c r="I15" s="25"/>
      <c r="J15" s="25"/>
      <c r="K15" s="25"/>
      <c r="L15" s="15">
        <v>46081</v>
      </c>
      <c r="M15" s="25"/>
      <c r="N15" s="15">
        <v>46203</v>
      </c>
      <c r="O15" s="25"/>
      <c r="P15" s="25"/>
      <c r="Q15" s="25"/>
      <c r="R15" s="25"/>
      <c r="S15" s="25"/>
      <c r="T15" s="25"/>
      <c r="U15" s="25"/>
      <c r="V15" s="25"/>
      <c r="W15" s="25"/>
      <c r="X15" s="25"/>
      <c r="Y15" s="27"/>
      <c r="Z15" s="30"/>
      <c r="AA15" s="25"/>
      <c r="AB15" s="25"/>
      <c r="AC15" s="25"/>
    </row>
    <row r="16" spans="1:29" ht="18" customHeight="1">
      <c r="A16" s="19" t="s">
        <v>101</v>
      </c>
      <c r="B16" s="19" t="s">
        <v>102</v>
      </c>
      <c r="C16" s="25"/>
      <c r="D16" s="25"/>
      <c r="E16" s="25"/>
      <c r="F16" s="16" t="s">
        <v>88</v>
      </c>
      <c r="G16" s="27"/>
      <c r="H16" s="16"/>
      <c r="I16" s="25"/>
      <c r="J16" s="25"/>
      <c r="K16" s="25"/>
      <c r="L16" s="15">
        <v>46112</v>
      </c>
      <c r="M16" s="25"/>
      <c r="N16" s="15">
        <v>46234</v>
      </c>
      <c r="O16" s="25"/>
      <c r="P16" s="25"/>
      <c r="Q16" s="25"/>
      <c r="R16" s="25"/>
      <c r="S16" s="25"/>
      <c r="T16" s="25"/>
      <c r="U16" s="25"/>
      <c r="V16" s="25"/>
      <c r="W16" s="25"/>
      <c r="X16" s="25"/>
      <c r="Y16" s="27"/>
      <c r="Z16" s="25"/>
      <c r="AA16" s="25"/>
      <c r="AB16" s="25"/>
      <c r="AC16" s="25"/>
    </row>
    <row r="17" spans="1:29" ht="18" customHeight="1">
      <c r="A17" s="19" t="s">
        <v>89</v>
      </c>
      <c r="B17" s="19" t="s">
        <v>90</v>
      </c>
      <c r="C17" s="25"/>
      <c r="D17" s="25"/>
      <c r="E17" s="25"/>
      <c r="F17" s="16" t="s">
        <v>91</v>
      </c>
      <c r="G17" s="27"/>
      <c r="H17" s="14"/>
      <c r="I17" s="25"/>
      <c r="J17" s="25"/>
      <c r="K17" s="25"/>
      <c r="L17" s="15">
        <v>46142</v>
      </c>
      <c r="M17" s="25"/>
      <c r="N17" s="15">
        <v>46265</v>
      </c>
      <c r="O17" s="25"/>
      <c r="P17" s="25"/>
      <c r="Q17" s="25"/>
      <c r="R17" s="25"/>
      <c r="S17" s="25"/>
      <c r="T17" s="25"/>
      <c r="U17" s="25"/>
      <c r="V17" s="25"/>
      <c r="W17" s="25"/>
      <c r="X17" s="25"/>
      <c r="Y17" s="27"/>
      <c r="Z17" s="25"/>
      <c r="AA17" s="25"/>
      <c r="AB17" s="25"/>
      <c r="AC17" s="25"/>
    </row>
    <row r="18" spans="1:29" ht="18" customHeight="1">
      <c r="A18" s="19" t="s">
        <v>86</v>
      </c>
      <c r="B18" s="19" t="s">
        <v>87</v>
      </c>
      <c r="C18" s="25"/>
      <c r="D18" s="25"/>
      <c r="E18" s="25"/>
      <c r="F18" s="16" t="s">
        <v>94</v>
      </c>
      <c r="G18" s="27"/>
      <c r="H18" s="31"/>
      <c r="I18" s="25"/>
      <c r="J18" s="25"/>
      <c r="K18" s="25"/>
      <c r="L18" s="15">
        <v>46173</v>
      </c>
      <c r="M18" s="25"/>
      <c r="N18" s="15">
        <v>46295</v>
      </c>
      <c r="O18" s="25"/>
      <c r="P18" s="25"/>
      <c r="Q18" s="25"/>
      <c r="R18" s="25"/>
      <c r="S18" s="25"/>
      <c r="T18" s="25"/>
      <c r="U18" s="25"/>
      <c r="V18" s="25"/>
      <c r="W18" s="25"/>
      <c r="X18" s="25"/>
      <c r="Y18" s="27"/>
      <c r="Z18" s="25"/>
      <c r="AA18" s="25"/>
      <c r="AB18" s="25"/>
      <c r="AC18" s="25"/>
    </row>
    <row r="19" spans="1:29" ht="18" customHeight="1">
      <c r="A19" s="19" t="s">
        <v>92</v>
      </c>
      <c r="B19" s="19" t="s">
        <v>93</v>
      </c>
      <c r="C19" s="25"/>
      <c r="D19" s="25"/>
      <c r="E19" s="25"/>
      <c r="F19" s="16" t="s">
        <v>97</v>
      </c>
      <c r="G19" s="27"/>
      <c r="H19" s="31"/>
      <c r="I19" s="25"/>
      <c r="J19" s="25"/>
      <c r="K19" s="25"/>
      <c r="L19" s="15">
        <v>46203</v>
      </c>
      <c r="M19" s="25"/>
      <c r="N19" s="15">
        <v>46326</v>
      </c>
      <c r="O19" s="25"/>
      <c r="P19" s="25"/>
      <c r="Q19" s="25"/>
      <c r="R19" s="25"/>
      <c r="S19" s="25"/>
      <c r="T19" s="25"/>
      <c r="U19" s="25"/>
      <c r="V19" s="25"/>
      <c r="W19" s="25"/>
      <c r="X19" s="25"/>
      <c r="Y19" s="27"/>
      <c r="Z19" s="25"/>
      <c r="AA19" s="25"/>
      <c r="AB19" s="25"/>
      <c r="AC19" s="25"/>
    </row>
    <row r="20" spans="1:29" ht="18" customHeight="1">
      <c r="A20" s="19" t="s">
        <v>98</v>
      </c>
      <c r="B20" s="19" t="s">
        <v>99</v>
      </c>
      <c r="C20" s="25"/>
      <c r="D20" s="25"/>
      <c r="E20" s="25"/>
      <c r="F20" s="16" t="s">
        <v>100</v>
      </c>
      <c r="G20" s="27"/>
      <c r="H20" s="71" t="s">
        <v>10</v>
      </c>
      <c r="I20" s="25"/>
      <c r="J20" s="25"/>
      <c r="K20" s="25"/>
      <c r="L20" s="15">
        <v>46234</v>
      </c>
      <c r="M20" s="25"/>
      <c r="N20" s="15">
        <v>46356</v>
      </c>
      <c r="O20" s="25"/>
      <c r="P20" s="25"/>
      <c r="Q20" s="25"/>
      <c r="R20" s="25"/>
      <c r="S20" s="25"/>
      <c r="T20" s="25"/>
      <c r="U20" s="25"/>
      <c r="V20" s="25"/>
      <c r="W20" s="25"/>
      <c r="X20" s="25"/>
      <c r="Y20" s="27"/>
      <c r="Z20" s="25"/>
      <c r="AA20" s="25"/>
      <c r="AB20" s="25"/>
      <c r="AC20" s="25"/>
    </row>
    <row r="21" spans="1:29" ht="18" customHeight="1">
      <c r="A21" s="19" t="s">
        <v>95</v>
      </c>
      <c r="B21" s="19" t="s">
        <v>96</v>
      </c>
      <c r="C21" s="25"/>
      <c r="D21" s="25"/>
      <c r="E21" s="25"/>
      <c r="F21" s="16" t="s">
        <v>103</v>
      </c>
      <c r="G21" s="27"/>
      <c r="H21" s="31"/>
      <c r="I21" s="25"/>
      <c r="J21" s="25"/>
      <c r="K21" s="25"/>
      <c r="L21" s="15">
        <v>46265</v>
      </c>
      <c r="M21" s="25"/>
      <c r="N21" s="15">
        <v>46387</v>
      </c>
      <c r="O21" s="25"/>
      <c r="P21" s="25"/>
      <c r="Q21" s="25"/>
      <c r="R21" s="25"/>
      <c r="S21" s="25"/>
      <c r="T21" s="25"/>
      <c r="U21" s="25"/>
      <c r="V21" s="25"/>
      <c r="W21" s="25"/>
      <c r="X21" s="25"/>
      <c r="Y21" s="27"/>
      <c r="Z21" s="25"/>
      <c r="AA21" s="25"/>
      <c r="AB21" s="25"/>
      <c r="AC21" s="25"/>
    </row>
    <row r="22" spans="1:29" ht="18" customHeight="1">
      <c r="A22" s="19" t="s">
        <v>116</v>
      </c>
      <c r="B22" s="19" t="s">
        <v>117</v>
      </c>
      <c r="C22" s="25"/>
      <c r="D22" s="25"/>
      <c r="E22" s="25"/>
      <c r="F22" s="16" t="s">
        <v>106</v>
      </c>
      <c r="G22" s="27"/>
      <c r="H22" s="31"/>
      <c r="I22" s="25"/>
      <c r="J22" s="25"/>
      <c r="K22" s="25"/>
      <c r="L22" s="15">
        <v>46295</v>
      </c>
      <c r="M22" s="25"/>
      <c r="N22" s="25"/>
      <c r="O22" s="25"/>
      <c r="P22" s="25"/>
      <c r="Q22" s="25"/>
      <c r="R22" s="25"/>
      <c r="S22" s="25"/>
      <c r="T22" s="25"/>
      <c r="U22" s="25"/>
      <c r="V22" s="25"/>
      <c r="W22" s="25"/>
      <c r="X22" s="25"/>
      <c r="Y22" s="27"/>
      <c r="Z22" s="25"/>
      <c r="AA22" s="25"/>
      <c r="AB22" s="25"/>
      <c r="AC22" s="25"/>
    </row>
    <row r="23" spans="1:29" ht="18" customHeight="1">
      <c r="A23" s="19" t="s">
        <v>119</v>
      </c>
      <c r="B23" s="19" t="s">
        <v>120</v>
      </c>
      <c r="C23" s="25"/>
      <c r="D23" s="25"/>
      <c r="E23" s="25"/>
      <c r="F23" s="16" t="s">
        <v>108</v>
      </c>
      <c r="G23" s="27"/>
      <c r="H23" s="31"/>
      <c r="I23" s="25"/>
      <c r="J23" s="25"/>
      <c r="K23" s="25"/>
      <c r="L23" s="15">
        <v>46326</v>
      </c>
      <c r="M23" s="25"/>
      <c r="N23" s="25"/>
      <c r="O23" s="25"/>
      <c r="P23" s="25"/>
      <c r="Q23" s="25"/>
      <c r="R23" s="25"/>
      <c r="S23" s="25"/>
      <c r="T23" s="25"/>
      <c r="U23" s="25"/>
      <c r="V23" s="25"/>
      <c r="W23" s="25"/>
      <c r="X23" s="25"/>
      <c r="Y23" s="27"/>
      <c r="Z23" s="25"/>
      <c r="AA23" s="25"/>
      <c r="AB23" s="25"/>
      <c r="AC23" s="25"/>
    </row>
    <row r="24" spans="1:29" ht="18" customHeight="1">
      <c r="A24" s="19" t="s">
        <v>122</v>
      </c>
      <c r="B24" s="19" t="s">
        <v>13</v>
      </c>
      <c r="C24" s="25"/>
      <c r="D24" s="25"/>
      <c r="E24" s="25"/>
      <c r="F24" s="16" t="s">
        <v>110</v>
      </c>
      <c r="G24" s="27"/>
      <c r="H24" s="31"/>
      <c r="I24" s="25"/>
      <c r="J24" s="25"/>
      <c r="K24" s="25"/>
      <c r="L24" s="15">
        <v>46356</v>
      </c>
      <c r="M24" s="25"/>
      <c r="N24" s="25"/>
      <c r="O24" s="25"/>
      <c r="P24" s="25"/>
      <c r="Q24" s="25"/>
      <c r="R24" s="25"/>
      <c r="S24" s="25"/>
      <c r="T24" s="25"/>
      <c r="U24" s="25"/>
      <c r="V24" s="25"/>
      <c r="W24" s="25"/>
      <c r="X24" s="25"/>
      <c r="Y24" s="27"/>
      <c r="Z24" s="25"/>
      <c r="AA24" s="25"/>
      <c r="AB24" s="25"/>
      <c r="AC24" s="25"/>
    </row>
    <row r="25" spans="1:29" ht="18" customHeight="1">
      <c r="A25" s="19" t="s">
        <v>104</v>
      </c>
      <c r="B25" s="19" t="s">
        <v>105</v>
      </c>
      <c r="C25" s="25"/>
      <c r="D25" s="25"/>
      <c r="E25" s="25"/>
      <c r="F25" s="16" t="s">
        <v>112</v>
      </c>
      <c r="G25" s="27"/>
      <c r="H25" s="31"/>
      <c r="I25" s="25"/>
      <c r="J25" s="25"/>
      <c r="K25" s="25"/>
      <c r="L25" s="15">
        <v>46387</v>
      </c>
      <c r="M25" s="25"/>
      <c r="N25" s="25"/>
      <c r="O25" s="25"/>
      <c r="P25" s="25"/>
      <c r="Q25" s="25"/>
      <c r="R25" s="25"/>
      <c r="S25" s="25"/>
      <c r="T25" s="25"/>
      <c r="U25" s="25"/>
      <c r="V25" s="25"/>
      <c r="W25" s="25"/>
      <c r="X25" s="25"/>
      <c r="Y25" s="27"/>
      <c r="Z25" s="25"/>
      <c r="AA25" s="25"/>
      <c r="AB25" s="25"/>
      <c r="AC25" s="25"/>
    </row>
    <row r="26" spans="1:29" ht="18" customHeight="1">
      <c r="A26" s="19" t="s">
        <v>126</v>
      </c>
      <c r="B26" s="19" t="s">
        <v>17</v>
      </c>
      <c r="C26" s="25"/>
      <c r="D26" s="25"/>
      <c r="E26" s="25"/>
      <c r="F26" s="16" t="s">
        <v>115</v>
      </c>
      <c r="G26" s="27"/>
      <c r="H26" s="31"/>
      <c r="I26" s="25"/>
      <c r="J26" s="25"/>
      <c r="K26" s="25"/>
      <c r="L26" s="25"/>
      <c r="M26" s="25"/>
      <c r="N26" s="25"/>
      <c r="O26" s="25"/>
      <c r="P26" s="25"/>
      <c r="Q26" s="25"/>
      <c r="R26" s="25"/>
      <c r="S26" s="25"/>
      <c r="T26" s="25"/>
      <c r="U26" s="25"/>
      <c r="V26" s="25"/>
      <c r="W26" s="25"/>
      <c r="X26" s="25"/>
      <c r="Y26" s="27"/>
      <c r="Z26" s="25"/>
      <c r="AA26" s="25"/>
      <c r="AB26" s="25"/>
      <c r="AC26" s="25"/>
    </row>
    <row r="27" spans="1:29" ht="18" customHeight="1">
      <c r="A27" s="19" t="s">
        <v>124</v>
      </c>
      <c r="B27" s="19" t="s">
        <v>19</v>
      </c>
      <c r="C27" s="25"/>
      <c r="D27" s="25"/>
      <c r="E27" s="25"/>
      <c r="F27" s="16" t="s">
        <v>118</v>
      </c>
      <c r="G27" s="27"/>
      <c r="H27" s="31"/>
      <c r="I27" s="25"/>
      <c r="J27" s="25"/>
      <c r="K27" s="25"/>
      <c r="L27" s="25"/>
      <c r="M27" s="25"/>
      <c r="N27" s="25"/>
      <c r="O27" s="25"/>
      <c r="P27" s="25"/>
      <c r="Q27" s="25"/>
      <c r="R27" s="25"/>
      <c r="S27" s="25"/>
      <c r="T27" s="25"/>
      <c r="U27" s="25"/>
      <c r="V27" s="25"/>
      <c r="W27" s="25"/>
      <c r="X27" s="25"/>
      <c r="Y27" s="27"/>
      <c r="Z27" s="25"/>
      <c r="AA27" s="25"/>
      <c r="AB27" s="25"/>
      <c r="AC27" s="25"/>
    </row>
    <row r="28" spans="1:29" ht="18" customHeight="1">
      <c r="A28" s="19" t="s">
        <v>132</v>
      </c>
      <c r="B28" s="19" t="s">
        <v>133</v>
      </c>
      <c r="C28" s="25"/>
      <c r="D28" s="25"/>
      <c r="E28" s="25"/>
      <c r="F28" s="16" t="s">
        <v>121</v>
      </c>
      <c r="G28" s="27"/>
      <c r="H28" s="31"/>
      <c r="I28" s="25"/>
      <c r="J28" s="25"/>
      <c r="K28" s="25"/>
      <c r="L28" s="25"/>
      <c r="M28" s="25"/>
      <c r="N28" s="25"/>
      <c r="O28" s="25"/>
      <c r="P28" s="25"/>
      <c r="Q28" s="25"/>
      <c r="R28" s="25"/>
      <c r="S28" s="25"/>
      <c r="T28" s="25"/>
      <c r="U28" s="25"/>
      <c r="V28" s="25"/>
      <c r="W28" s="25"/>
      <c r="X28" s="25"/>
      <c r="Y28" s="27"/>
      <c r="Z28" s="25"/>
      <c r="AA28" s="25"/>
      <c r="AB28" s="25"/>
      <c r="AC28" s="25"/>
    </row>
    <row r="29" spans="1:29" ht="18" customHeight="1">
      <c r="A29" s="19" t="s">
        <v>130</v>
      </c>
      <c r="B29" s="19" t="s">
        <v>20</v>
      </c>
      <c r="C29" s="25"/>
      <c r="D29" s="25"/>
      <c r="E29" s="25"/>
      <c r="F29" s="32" t="s">
        <v>123</v>
      </c>
      <c r="G29" s="27"/>
      <c r="H29" s="31"/>
      <c r="I29" s="25"/>
      <c r="J29" s="25"/>
      <c r="K29" s="25"/>
      <c r="L29" s="25"/>
      <c r="M29" s="25"/>
      <c r="N29" s="25"/>
      <c r="O29" s="25"/>
      <c r="P29" s="25"/>
      <c r="Q29" s="25"/>
      <c r="R29" s="25"/>
      <c r="S29" s="25"/>
      <c r="T29" s="25"/>
      <c r="U29" s="25"/>
      <c r="V29" s="25"/>
      <c r="W29" s="25"/>
      <c r="X29" s="25"/>
      <c r="Y29" s="27"/>
      <c r="Z29" s="25"/>
      <c r="AA29" s="25"/>
      <c r="AB29" s="25"/>
      <c r="AC29" s="25"/>
    </row>
    <row r="30" spans="1:29" ht="18" customHeight="1">
      <c r="A30" s="19" t="s">
        <v>149</v>
      </c>
      <c r="B30" s="19" t="s">
        <v>150</v>
      </c>
      <c r="C30" s="25"/>
      <c r="D30" s="25"/>
      <c r="E30" s="25"/>
      <c r="F30" s="16" t="s">
        <v>125</v>
      </c>
      <c r="G30" s="27"/>
      <c r="H30" s="31"/>
      <c r="I30" s="25"/>
      <c r="J30" s="25"/>
      <c r="K30" s="25"/>
      <c r="L30" s="25"/>
      <c r="M30" s="25"/>
      <c r="N30" s="25"/>
      <c r="O30" s="25"/>
      <c r="P30" s="25"/>
      <c r="Q30" s="25"/>
      <c r="R30" s="25"/>
      <c r="S30" s="25"/>
      <c r="T30" s="25"/>
      <c r="U30" s="25"/>
      <c r="V30" s="25"/>
      <c r="W30" s="25"/>
      <c r="X30" s="25"/>
      <c r="Y30" s="27"/>
      <c r="Z30" s="25"/>
      <c r="AA30" s="25"/>
      <c r="AB30" s="25"/>
      <c r="AC30" s="25"/>
    </row>
    <row r="31" spans="1:29" ht="18" customHeight="1">
      <c r="A31" s="19" t="s">
        <v>166</v>
      </c>
      <c r="B31" s="19" t="s">
        <v>976</v>
      </c>
      <c r="C31" s="25"/>
      <c r="D31" s="25"/>
      <c r="E31" s="25"/>
      <c r="F31" s="29" t="s">
        <v>127</v>
      </c>
      <c r="G31" s="33"/>
      <c r="H31" s="25"/>
      <c r="I31" s="25"/>
      <c r="J31" s="25"/>
      <c r="K31" s="25"/>
      <c r="L31" s="25"/>
      <c r="M31" s="25"/>
      <c r="N31" s="25"/>
      <c r="O31" s="25"/>
      <c r="P31" s="25"/>
      <c r="Q31" s="25"/>
      <c r="R31" s="25"/>
      <c r="S31" s="25"/>
      <c r="T31" s="25"/>
      <c r="U31" s="25"/>
      <c r="V31" s="25"/>
      <c r="W31" s="25"/>
      <c r="X31" s="25"/>
      <c r="Y31" s="33"/>
      <c r="Z31" s="25"/>
      <c r="AA31" s="25"/>
      <c r="AB31" s="25"/>
      <c r="AC31" s="25"/>
    </row>
    <row r="32" spans="1:29" ht="18" customHeight="1">
      <c r="A32" s="19" t="s">
        <v>131</v>
      </c>
      <c r="B32" s="19" t="s">
        <v>21</v>
      </c>
      <c r="C32" s="25"/>
      <c r="D32" s="25"/>
      <c r="E32" s="25"/>
      <c r="F32" s="29" t="s">
        <v>129</v>
      </c>
      <c r="G32" s="25"/>
      <c r="H32" s="25"/>
      <c r="I32" s="25"/>
      <c r="J32" s="25"/>
      <c r="K32" s="25"/>
      <c r="L32" s="25"/>
      <c r="M32" s="25"/>
      <c r="N32" s="25"/>
      <c r="O32" s="25"/>
      <c r="P32" s="25"/>
      <c r="Q32" s="25"/>
      <c r="R32" s="25"/>
      <c r="S32" s="25"/>
      <c r="T32" s="25"/>
      <c r="U32" s="25"/>
      <c r="V32" s="25"/>
      <c r="W32" s="25"/>
      <c r="X32" s="25"/>
      <c r="Y32" s="25"/>
      <c r="Z32" s="25"/>
      <c r="AA32" s="25"/>
      <c r="AB32" s="25"/>
      <c r="AC32" s="25"/>
    </row>
    <row r="33" spans="1:29" ht="18" customHeight="1">
      <c r="A33" s="19" t="s">
        <v>134</v>
      </c>
      <c r="B33" s="19" t="s">
        <v>135</v>
      </c>
      <c r="C33" s="25"/>
      <c r="D33" s="25"/>
      <c r="E33" s="25"/>
      <c r="F33" s="29"/>
      <c r="G33" s="25"/>
      <c r="H33" s="25"/>
      <c r="I33" s="25"/>
      <c r="J33" s="25"/>
      <c r="K33" s="25"/>
      <c r="L33" s="25"/>
      <c r="M33" s="25"/>
      <c r="N33" s="25"/>
      <c r="O33" s="25"/>
      <c r="P33" s="25"/>
      <c r="Q33" s="25"/>
      <c r="R33" s="25"/>
      <c r="S33" s="25"/>
      <c r="T33" s="25"/>
      <c r="U33" s="25"/>
      <c r="V33" s="25"/>
      <c r="W33" s="25"/>
      <c r="X33" s="25"/>
      <c r="Y33" s="25"/>
      <c r="Z33" s="25"/>
      <c r="AA33" s="25"/>
      <c r="AB33" s="25"/>
      <c r="AC33" s="25"/>
    </row>
    <row r="34" spans="1:29" ht="18" customHeight="1">
      <c r="A34" s="19" t="s">
        <v>107</v>
      </c>
      <c r="B34" s="19" t="s">
        <v>22</v>
      </c>
      <c r="C34" s="25"/>
      <c r="D34" s="25"/>
      <c r="E34" s="25"/>
      <c r="F34" s="29"/>
      <c r="G34" s="25"/>
      <c r="H34" s="25"/>
      <c r="I34" s="25"/>
      <c r="J34" s="25"/>
      <c r="K34" s="25"/>
      <c r="L34" s="25"/>
      <c r="M34" s="25"/>
      <c r="N34" s="25"/>
      <c r="O34" s="25"/>
      <c r="P34" s="25"/>
      <c r="Q34" s="25"/>
      <c r="R34" s="25"/>
      <c r="S34" s="25"/>
      <c r="T34" s="25"/>
      <c r="U34" s="25"/>
      <c r="V34" s="25"/>
      <c r="W34" s="25"/>
      <c r="X34" s="25"/>
      <c r="Y34" s="25"/>
      <c r="Z34" s="25"/>
      <c r="AA34" s="25"/>
      <c r="AB34" s="25"/>
      <c r="AC34" s="25"/>
    </row>
    <row r="35" spans="1:29" ht="18" customHeight="1">
      <c r="A35" s="19" t="s">
        <v>109</v>
      </c>
      <c r="B35" s="19" t="s">
        <v>23</v>
      </c>
      <c r="C35" s="25"/>
      <c r="D35" s="25"/>
      <c r="E35" s="25"/>
      <c r="F35" s="29"/>
      <c r="G35" s="25"/>
      <c r="H35" s="25"/>
      <c r="I35" s="25"/>
      <c r="J35" s="25"/>
      <c r="K35" s="25"/>
      <c r="L35" s="25"/>
      <c r="M35" s="25"/>
      <c r="N35" s="25"/>
      <c r="O35" s="25"/>
      <c r="P35" s="25"/>
      <c r="Q35" s="25"/>
      <c r="R35" s="25"/>
      <c r="S35" s="25"/>
      <c r="T35" s="25"/>
      <c r="U35" s="25"/>
      <c r="V35" s="25"/>
      <c r="W35" s="25"/>
      <c r="X35" s="25"/>
      <c r="Y35" s="25"/>
      <c r="Z35" s="25"/>
      <c r="AA35" s="25"/>
      <c r="AB35" s="25"/>
      <c r="AC35" s="25"/>
    </row>
    <row r="36" spans="1:29" ht="18" customHeight="1">
      <c r="A36" s="19" t="s">
        <v>111</v>
      </c>
      <c r="B36" s="19" t="s">
        <v>24</v>
      </c>
      <c r="C36" s="25"/>
      <c r="D36" s="25"/>
      <c r="E36" s="25"/>
      <c r="F36" s="29"/>
      <c r="G36" s="25"/>
      <c r="H36" s="25"/>
      <c r="I36" s="25"/>
      <c r="J36" s="25"/>
      <c r="K36" s="25"/>
      <c r="L36" s="25"/>
      <c r="M36" s="25"/>
      <c r="N36" s="25"/>
      <c r="O36" s="25"/>
      <c r="P36" s="25"/>
      <c r="Q36" s="25"/>
      <c r="R36" s="25"/>
      <c r="S36" s="25"/>
      <c r="T36" s="25"/>
      <c r="U36" s="25"/>
      <c r="V36" s="25"/>
      <c r="W36" s="25"/>
      <c r="X36" s="25"/>
      <c r="Y36" s="25"/>
      <c r="Z36" s="25"/>
      <c r="AA36" s="25"/>
      <c r="AB36" s="25"/>
      <c r="AC36" s="25"/>
    </row>
    <row r="37" spans="1:29" ht="18" customHeight="1">
      <c r="A37" s="19" t="s">
        <v>158</v>
      </c>
      <c r="B37" s="19" t="s">
        <v>159</v>
      </c>
      <c r="C37" s="25"/>
      <c r="D37" s="25"/>
      <c r="E37" s="25"/>
      <c r="F37" s="29"/>
      <c r="G37" s="25"/>
      <c r="H37" s="25"/>
      <c r="I37" s="25"/>
      <c r="J37" s="25"/>
      <c r="K37" s="25"/>
      <c r="L37" s="25"/>
      <c r="M37" s="25"/>
      <c r="N37" s="25"/>
      <c r="O37" s="25"/>
      <c r="P37" s="25"/>
      <c r="Q37" s="25"/>
      <c r="R37" s="25"/>
      <c r="S37" s="25"/>
      <c r="T37" s="25"/>
      <c r="U37" s="25"/>
      <c r="V37" s="25"/>
      <c r="W37" s="25"/>
      <c r="X37" s="25"/>
      <c r="Y37" s="25"/>
      <c r="Z37" s="25"/>
      <c r="AA37" s="25"/>
      <c r="AB37" s="25"/>
      <c r="AC37" s="25"/>
    </row>
    <row r="38" spans="1:29" ht="18" customHeight="1">
      <c r="A38" s="19" t="s">
        <v>136</v>
      </c>
      <c r="B38" s="19" t="s">
        <v>25</v>
      </c>
      <c r="C38" s="25"/>
      <c r="D38" s="25"/>
      <c r="E38" s="25"/>
      <c r="F38" s="29"/>
      <c r="G38" s="25"/>
      <c r="H38" s="25"/>
      <c r="I38" s="25"/>
      <c r="J38" s="25"/>
      <c r="K38" s="25"/>
      <c r="L38" s="25"/>
      <c r="M38" s="25"/>
      <c r="N38" s="25"/>
      <c r="O38" s="25"/>
      <c r="P38" s="25"/>
      <c r="Q38" s="25"/>
      <c r="R38" s="25"/>
      <c r="S38" s="25"/>
      <c r="T38" s="25"/>
      <c r="U38" s="25"/>
      <c r="V38" s="25"/>
      <c r="W38" s="25"/>
      <c r="X38" s="25"/>
      <c r="Y38" s="25"/>
      <c r="Z38" s="25"/>
      <c r="AA38" s="25"/>
      <c r="AB38" s="25"/>
      <c r="AC38" s="25"/>
    </row>
    <row r="39" spans="1:29" ht="18" customHeight="1">
      <c r="A39" s="19" t="s">
        <v>137</v>
      </c>
      <c r="B39" s="19" t="s">
        <v>26</v>
      </c>
      <c r="C39" s="25"/>
      <c r="D39" s="25"/>
      <c r="E39" s="25"/>
      <c r="F39" s="29"/>
      <c r="G39" s="25"/>
      <c r="H39" s="25"/>
      <c r="I39" s="25"/>
      <c r="J39" s="25"/>
      <c r="K39" s="25"/>
      <c r="L39" s="25"/>
      <c r="M39" s="25"/>
      <c r="N39" s="25"/>
      <c r="O39" s="25"/>
      <c r="P39" s="25"/>
      <c r="Q39" s="25"/>
      <c r="R39" s="25"/>
      <c r="S39" s="25"/>
      <c r="T39" s="25"/>
      <c r="U39" s="25"/>
      <c r="V39" s="25"/>
      <c r="W39" s="25"/>
      <c r="X39" s="25"/>
      <c r="Y39" s="25"/>
      <c r="Z39" s="25"/>
      <c r="AA39" s="25"/>
      <c r="AB39" s="25"/>
      <c r="AC39" s="25"/>
    </row>
    <row r="40" spans="1:29" ht="18" customHeight="1">
      <c r="A40" s="19" t="s">
        <v>128</v>
      </c>
      <c r="B40" s="19" t="s">
        <v>27</v>
      </c>
      <c r="C40" s="25"/>
      <c r="D40" s="25"/>
      <c r="E40" s="25"/>
      <c r="F40" s="29"/>
      <c r="G40" s="25"/>
      <c r="H40" s="25"/>
      <c r="I40" s="25"/>
      <c r="J40" s="25"/>
      <c r="K40" s="25"/>
      <c r="L40" s="25"/>
      <c r="M40" s="25"/>
      <c r="N40" s="25"/>
      <c r="O40" s="25"/>
      <c r="P40" s="25"/>
      <c r="Q40" s="25"/>
      <c r="R40" s="25"/>
      <c r="S40" s="25"/>
      <c r="T40" s="25"/>
      <c r="U40" s="25"/>
      <c r="V40" s="25"/>
      <c r="W40" s="25"/>
      <c r="X40" s="25"/>
      <c r="Y40" s="25"/>
      <c r="Z40" s="25"/>
      <c r="AA40" s="25"/>
      <c r="AB40" s="25"/>
      <c r="AC40" s="25"/>
    </row>
    <row r="41" spans="1:29" ht="18" customHeight="1">
      <c r="A41" s="19" t="s">
        <v>113</v>
      </c>
      <c r="B41" s="19" t="s">
        <v>114</v>
      </c>
      <c r="C41" s="25"/>
      <c r="D41" s="25"/>
      <c r="E41" s="25"/>
      <c r="F41" s="29"/>
      <c r="G41" s="25"/>
      <c r="H41" s="25"/>
      <c r="I41" s="25"/>
      <c r="J41" s="25"/>
      <c r="K41" s="25"/>
      <c r="L41" s="25"/>
      <c r="M41" s="25"/>
      <c r="N41" s="25"/>
      <c r="O41" s="25"/>
      <c r="P41" s="25"/>
      <c r="Q41" s="25"/>
      <c r="R41" s="25"/>
      <c r="S41" s="25"/>
      <c r="T41" s="25"/>
      <c r="U41" s="25"/>
      <c r="V41" s="25"/>
      <c r="W41" s="25"/>
      <c r="X41" s="25"/>
      <c r="Y41" s="25"/>
      <c r="Z41" s="25"/>
      <c r="AA41" s="25"/>
      <c r="AB41" s="25"/>
      <c r="AC41" s="25"/>
    </row>
    <row r="42" spans="1:29" ht="18" customHeight="1">
      <c r="A42" s="19" t="s">
        <v>140</v>
      </c>
      <c r="B42" s="19" t="s">
        <v>141</v>
      </c>
      <c r="C42" s="25"/>
      <c r="D42" s="25"/>
      <c r="E42" s="25"/>
      <c r="F42" s="29"/>
      <c r="G42" s="25"/>
      <c r="H42" s="25"/>
      <c r="I42" s="25"/>
      <c r="J42" s="25"/>
      <c r="K42" s="25"/>
      <c r="L42" s="25"/>
      <c r="M42" s="25"/>
      <c r="N42" s="25"/>
      <c r="O42" s="25"/>
      <c r="P42" s="25"/>
      <c r="Q42" s="25"/>
      <c r="R42" s="25"/>
      <c r="S42" s="25"/>
      <c r="T42" s="25"/>
      <c r="U42" s="25"/>
      <c r="V42" s="25"/>
      <c r="W42" s="25"/>
      <c r="X42" s="25"/>
      <c r="Y42" s="25"/>
      <c r="Z42" s="25"/>
      <c r="AA42" s="25"/>
      <c r="AB42" s="25"/>
      <c r="AC42" s="25"/>
    </row>
    <row r="43" spans="1:29" ht="18" customHeight="1">
      <c r="A43" s="19" t="s">
        <v>138</v>
      </c>
      <c r="B43" s="19" t="s">
        <v>139</v>
      </c>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row>
    <row r="44" spans="1:29" ht="18" customHeight="1">
      <c r="A44" s="19" t="s">
        <v>142</v>
      </c>
      <c r="B44" s="19" t="s">
        <v>28</v>
      </c>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row>
    <row r="45" spans="1:29" ht="18" customHeight="1">
      <c r="A45" s="19" t="s">
        <v>145</v>
      </c>
      <c r="B45" s="19" t="s">
        <v>146</v>
      </c>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row>
    <row r="46" spans="1:29" ht="18" customHeight="1">
      <c r="A46" s="19" t="s">
        <v>143</v>
      </c>
      <c r="B46" s="19" t="s">
        <v>144</v>
      </c>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row>
    <row r="47" spans="1:29" ht="18" customHeight="1">
      <c r="A47" s="36" t="s">
        <v>147</v>
      </c>
      <c r="B47" s="36" t="s">
        <v>148</v>
      </c>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row>
    <row r="48" spans="1:29" ht="18" customHeight="1">
      <c r="A48" s="19" t="s">
        <v>1052</v>
      </c>
      <c r="B48" s="19" t="s">
        <v>1053</v>
      </c>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row>
    <row r="49" spans="1:29" ht="18" customHeight="1">
      <c r="A49" s="37"/>
      <c r="B49" s="37"/>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row>
    <row r="50" spans="1:29" ht="18" customHeight="1">
      <c r="A50" s="37"/>
      <c r="B50" s="37"/>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row>
    <row r="51" spans="1:29" ht="18" customHeight="1">
      <c r="A51" s="37"/>
      <c r="B51" s="37"/>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row>
    <row r="52" spans="1:29" ht="18" customHeight="1">
      <c r="A52" s="25"/>
      <c r="B52" s="25"/>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row>
    <row r="53" spans="1:29" ht="18" customHeight="1">
      <c r="A53" s="25"/>
      <c r="B53" s="25"/>
      <c r="C53" s="25"/>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row>
    <row r="54" spans="1:29" ht="18" customHeight="1">
      <c r="A54" s="34"/>
      <c r="B54" s="25"/>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row>
    <row r="55" spans="1:29" ht="18" customHeight="1">
      <c r="A55" s="34"/>
      <c r="B55" s="25"/>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row>
    <row r="56" spans="1:29" ht="18" customHeight="1">
      <c r="A56" s="34"/>
      <c r="B56" s="25"/>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row>
    <row r="57" spans="1:29" ht="18" customHeight="1">
      <c r="A57" s="34"/>
      <c r="B57" s="25"/>
      <c r="C57" s="25"/>
      <c r="D57" s="25"/>
      <c r="E57" s="25"/>
      <c r="F57" s="25"/>
      <c r="G57" s="25"/>
      <c r="H57" s="25"/>
      <c r="I57" s="25"/>
      <c r="J57" s="25"/>
      <c r="K57" s="25"/>
      <c r="L57" s="25"/>
      <c r="M57" s="25"/>
      <c r="N57" s="25"/>
      <c r="O57" s="25"/>
      <c r="P57" s="25"/>
      <c r="Q57" s="25"/>
      <c r="R57" s="25"/>
      <c r="S57" s="25"/>
      <c r="T57" s="25"/>
      <c r="U57" s="25"/>
      <c r="V57" s="25"/>
      <c r="W57" s="25"/>
      <c r="X57" s="25"/>
      <c r="Y57" s="25"/>
      <c r="Z57" s="25"/>
      <c r="AA57" s="25"/>
      <c r="AB57" s="25"/>
      <c r="AC57" s="25"/>
    </row>
    <row r="58" spans="1:29" ht="15.75" customHeight="1">
      <c r="A58" s="34"/>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row>
    <row r="59" spans="1:29" ht="15.75" customHeight="1">
      <c r="A59" s="34"/>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row>
    <row r="60" spans="1:29" ht="15.75" customHeight="1">
      <c r="A60" s="34"/>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row>
    <row r="61" spans="1:29" ht="15.75"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row>
    <row r="62" spans="1:29" ht="15.7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row>
    <row r="63" spans="1:29" ht="15.75" customHeight="1">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row>
    <row r="64" spans="1:29" ht="15.75" customHeight="1">
      <c r="A64" s="25"/>
      <c r="B64" s="25"/>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row>
    <row r="65" spans="1:29" ht="15.75" customHeight="1">
      <c r="A65" s="25"/>
      <c r="B65" s="25"/>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row>
    <row r="66" spans="1:29" ht="15.75" customHeight="1">
      <c r="A66" s="25"/>
      <c r="B66" s="25"/>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row>
    <row r="67" spans="1:29" ht="15.75" customHeight="1">
      <c r="A67" s="25"/>
      <c r="B67" s="25"/>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row>
    <row r="68" spans="1:29" ht="15.75" customHeight="1">
      <c r="A68" s="25"/>
      <c r="B68" s="25"/>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row>
    <row r="69" spans="1:29" ht="15.75" customHeight="1">
      <c r="A69" s="25"/>
      <c r="B69" s="25"/>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row>
    <row r="70" spans="1:29" ht="15.75" customHeight="1">
      <c r="A70" s="25"/>
      <c r="B70" s="25"/>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25"/>
      <c r="AC70" s="25"/>
    </row>
    <row r="71" spans="1:29" ht="15.75" customHeight="1">
      <c r="A71" s="25"/>
      <c r="B71" s="25"/>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25"/>
      <c r="AC71" s="25"/>
    </row>
    <row r="72" spans="1:29" ht="15.75" customHeight="1">
      <c r="A72" s="25"/>
      <c r="B72" s="25"/>
      <c r="C72" s="25"/>
      <c r="D72" s="25"/>
      <c r="E72" s="25"/>
      <c r="F72" s="25"/>
      <c r="G72" s="25"/>
      <c r="H72" s="25"/>
      <c r="I72" s="25"/>
      <c r="J72" s="25"/>
      <c r="K72" s="25"/>
      <c r="L72" s="25"/>
      <c r="M72" s="25"/>
      <c r="N72" s="25"/>
      <c r="O72" s="25"/>
      <c r="P72" s="25"/>
      <c r="Q72" s="25"/>
      <c r="R72" s="25"/>
      <c r="S72" s="25"/>
      <c r="T72" s="25"/>
      <c r="U72" s="25"/>
      <c r="V72" s="25"/>
      <c r="W72" s="25"/>
      <c r="X72" s="25"/>
      <c r="Y72" s="25"/>
      <c r="Z72" s="25"/>
      <c r="AA72" s="25"/>
      <c r="AB72" s="25"/>
      <c r="AC72" s="25"/>
    </row>
    <row r="73" spans="1:29" ht="15.75" customHeight="1">
      <c r="A73" s="25"/>
      <c r="B73" s="25"/>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row>
    <row r="74" spans="1:29" ht="15.75" customHeight="1">
      <c r="A74" s="25"/>
      <c r="B74" s="25"/>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row>
    <row r="75" spans="1:29" ht="15.75" customHeight="1">
      <c r="A75" s="25"/>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row>
    <row r="76" spans="1:29" ht="15.75" customHeight="1">
      <c r="A76" s="25"/>
      <c r="B76" s="25"/>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row>
    <row r="77" spans="1:29" ht="15.75" customHeight="1">
      <c r="A77" s="25"/>
      <c r="B77" s="25"/>
      <c r="C77" s="25"/>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row>
    <row r="78" spans="1:29" ht="15.75" customHeight="1">
      <c r="A78" s="25"/>
      <c r="B78" s="25"/>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row>
    <row r="79" spans="1:29" ht="15.75" customHeight="1">
      <c r="A79" s="25"/>
      <c r="B79" s="25"/>
      <c r="C79" s="25"/>
      <c r="D79" s="25"/>
      <c r="E79" s="25"/>
      <c r="F79" s="25"/>
      <c r="G79" s="25"/>
      <c r="H79" s="25"/>
      <c r="I79" s="25"/>
      <c r="J79" s="25"/>
      <c r="K79" s="25"/>
      <c r="L79" s="25"/>
      <c r="M79" s="25"/>
      <c r="N79" s="25"/>
      <c r="O79" s="25"/>
      <c r="P79" s="25"/>
      <c r="Q79" s="25"/>
      <c r="R79" s="25"/>
      <c r="S79" s="25"/>
      <c r="T79" s="25"/>
      <c r="U79" s="25"/>
      <c r="V79" s="25"/>
      <c r="W79" s="25"/>
      <c r="X79" s="25"/>
      <c r="Y79" s="25"/>
      <c r="Z79" s="25"/>
      <c r="AA79" s="25"/>
      <c r="AB79" s="25"/>
      <c r="AC79" s="25"/>
    </row>
    <row r="80" spans="1:29" ht="15.75" customHeight="1">
      <c r="A80" s="25"/>
      <c r="B80" s="25"/>
      <c r="C80" s="25"/>
      <c r="D80" s="25"/>
      <c r="E80" s="25"/>
      <c r="F80" s="25"/>
      <c r="G80" s="25"/>
      <c r="H80" s="25"/>
      <c r="I80" s="25"/>
      <c r="J80" s="25"/>
      <c r="K80" s="25"/>
      <c r="L80" s="25"/>
      <c r="M80" s="25"/>
      <c r="N80" s="25"/>
      <c r="O80" s="25"/>
      <c r="P80" s="25"/>
      <c r="Q80" s="25"/>
      <c r="R80" s="25"/>
      <c r="S80" s="25"/>
      <c r="T80" s="25"/>
      <c r="U80" s="25"/>
      <c r="V80" s="25"/>
      <c r="W80" s="25"/>
      <c r="X80" s="25"/>
      <c r="Y80" s="25"/>
      <c r="Z80" s="25"/>
      <c r="AA80" s="25"/>
      <c r="AB80" s="25"/>
      <c r="AC80" s="25"/>
    </row>
    <row r="81" spans="1:29" ht="15.75" customHeight="1">
      <c r="A81" s="25"/>
      <c r="B81" s="25"/>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25"/>
    </row>
    <row r="82" spans="1:29" ht="15.75" customHeight="1">
      <c r="A82" s="25"/>
      <c r="B82" s="25"/>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row>
    <row r="83" spans="1:29" ht="15.75" customHeight="1">
      <c r="A83" s="25"/>
      <c r="B83" s="25"/>
      <c r="C83" s="25"/>
      <c r="D83" s="25"/>
      <c r="E83" s="25"/>
      <c r="F83" s="25"/>
      <c r="G83" s="25"/>
      <c r="H83" s="25"/>
      <c r="I83" s="25"/>
      <c r="J83" s="25"/>
      <c r="K83" s="25"/>
      <c r="L83" s="25"/>
      <c r="M83" s="25"/>
      <c r="N83" s="25"/>
      <c r="O83" s="25"/>
      <c r="P83" s="25"/>
      <c r="Q83" s="25"/>
      <c r="R83" s="25"/>
      <c r="S83" s="25"/>
      <c r="T83" s="25"/>
      <c r="U83" s="25"/>
      <c r="V83" s="25"/>
      <c r="W83" s="25"/>
      <c r="X83" s="25"/>
      <c r="Y83" s="25"/>
      <c r="Z83" s="25"/>
      <c r="AA83" s="25"/>
      <c r="AB83" s="25"/>
      <c r="AC83" s="25"/>
    </row>
    <row r="84" spans="1:29" ht="15.75" customHeight="1">
      <c r="A84" s="25"/>
      <c r="B84" s="25"/>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row>
    <row r="85" spans="1:29" ht="15.75" customHeight="1">
      <c r="A85" s="25"/>
      <c r="B85" s="25"/>
      <c r="C85" s="25"/>
      <c r="D85" s="25"/>
      <c r="E85" s="25"/>
      <c r="F85" s="25"/>
      <c r="G85" s="25"/>
      <c r="H85" s="25"/>
      <c r="I85" s="25"/>
      <c r="J85" s="25"/>
      <c r="K85" s="25"/>
      <c r="L85" s="25"/>
      <c r="M85" s="25"/>
      <c r="N85" s="25"/>
      <c r="O85" s="25"/>
      <c r="P85" s="25"/>
      <c r="Q85" s="25"/>
      <c r="R85" s="25"/>
      <c r="S85" s="25"/>
      <c r="T85" s="25"/>
      <c r="U85" s="25"/>
      <c r="V85" s="25"/>
      <c r="W85" s="25"/>
      <c r="X85" s="25"/>
      <c r="Y85" s="25"/>
      <c r="Z85" s="25"/>
      <c r="AA85" s="25"/>
      <c r="AB85" s="25"/>
      <c r="AC85" s="25"/>
    </row>
    <row r="86" spans="1:29" ht="15.75" customHeight="1">
      <c r="A86" s="25"/>
      <c r="B86" s="25"/>
      <c r="C86" s="25"/>
      <c r="D86" s="25"/>
      <c r="E86" s="25"/>
      <c r="F86" s="25"/>
      <c r="G86" s="25"/>
      <c r="H86" s="25"/>
      <c r="I86" s="25"/>
      <c r="J86" s="25"/>
      <c r="K86" s="25"/>
      <c r="L86" s="25"/>
      <c r="M86" s="25"/>
      <c r="N86" s="25"/>
      <c r="O86" s="25"/>
      <c r="P86" s="25"/>
      <c r="Q86" s="25"/>
      <c r="R86" s="25"/>
      <c r="S86" s="25"/>
      <c r="T86" s="25"/>
      <c r="U86" s="25"/>
      <c r="V86" s="25"/>
      <c r="W86" s="25"/>
      <c r="X86" s="25"/>
      <c r="Y86" s="25"/>
      <c r="Z86" s="25"/>
      <c r="AA86" s="25"/>
      <c r="AB86" s="25"/>
      <c r="AC86" s="25"/>
    </row>
    <row r="87" spans="1:29" ht="15.75" customHeight="1">
      <c r="A87" s="25"/>
      <c r="B87" s="25"/>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25"/>
      <c r="AC87" s="25"/>
    </row>
    <row r="88" spans="1:29" ht="15.75" customHeight="1">
      <c r="A88" s="25"/>
      <c r="B88" s="25"/>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row>
    <row r="89" spans="1:29" ht="15.75" customHeight="1">
      <c r="A89" s="25"/>
      <c r="B89" s="25"/>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25"/>
      <c r="AC89" s="25"/>
    </row>
    <row r="90" spans="1:29" ht="15.75" customHeight="1">
      <c r="A90" s="25"/>
      <c r="B90" s="25"/>
      <c r="C90" s="25"/>
      <c r="D90" s="25"/>
      <c r="E90" s="25"/>
      <c r="F90" s="25"/>
      <c r="G90" s="25"/>
      <c r="H90" s="25"/>
      <c r="I90" s="25"/>
      <c r="J90" s="25"/>
      <c r="K90" s="25"/>
      <c r="L90" s="25"/>
      <c r="M90" s="25"/>
      <c r="N90" s="25"/>
      <c r="O90" s="25"/>
      <c r="P90" s="25"/>
      <c r="Q90" s="25"/>
      <c r="R90" s="25"/>
      <c r="S90" s="25"/>
      <c r="T90" s="25"/>
      <c r="U90" s="25"/>
      <c r="V90" s="25"/>
      <c r="W90" s="25"/>
      <c r="X90" s="25"/>
      <c r="Y90" s="25"/>
      <c r="Z90" s="25"/>
      <c r="AA90" s="25"/>
      <c r="AB90" s="25"/>
      <c r="AC90" s="25"/>
    </row>
    <row r="91" spans="1:29" ht="15.75" customHeight="1">
      <c r="A91" s="25"/>
      <c r="B91" s="25"/>
      <c r="C91" s="25"/>
      <c r="D91" s="25"/>
      <c r="E91" s="25"/>
      <c r="F91" s="25"/>
      <c r="G91" s="25"/>
      <c r="H91" s="25"/>
      <c r="I91" s="25"/>
      <c r="J91" s="25"/>
      <c r="K91" s="25"/>
      <c r="L91" s="25"/>
      <c r="M91" s="25"/>
      <c r="N91" s="25"/>
      <c r="O91" s="25"/>
      <c r="P91" s="25"/>
      <c r="Q91" s="25"/>
      <c r="R91" s="25"/>
      <c r="S91" s="25"/>
      <c r="T91" s="25"/>
      <c r="U91" s="25"/>
      <c r="V91" s="25"/>
      <c r="W91" s="25"/>
      <c r="X91" s="25"/>
      <c r="Y91" s="25"/>
      <c r="Z91" s="25"/>
      <c r="AA91" s="25"/>
      <c r="AB91" s="25"/>
      <c r="AC91" s="25"/>
    </row>
    <row r="92" spans="1:29" ht="15.75" customHeight="1">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row>
    <row r="93" spans="1:29" ht="15.75" customHeight="1">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row>
    <row r="94" spans="1:29" ht="15.75" customHeight="1">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row>
    <row r="95" spans="1:29" ht="15.75" customHeight="1">
      <c r="A95" s="25"/>
      <c r="B95" s="25"/>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row>
    <row r="96" spans="1:29" ht="15.75" customHeight="1">
      <c r="A96" s="25"/>
      <c r="B96" s="25"/>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row>
    <row r="97" spans="1:29" ht="15.75" customHeight="1">
      <c r="A97" s="25"/>
      <c r="B97" s="25"/>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row>
    <row r="98" spans="1:29" ht="15.75" customHeight="1">
      <c r="A98" s="25"/>
      <c r="B98" s="25"/>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row>
    <row r="99" spans="1:29" ht="15.75" customHeight="1">
      <c r="A99" s="25"/>
      <c r="B99" s="25"/>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row>
    <row r="100" spans="1:29" ht="15.75" customHeight="1">
      <c r="A100" s="25"/>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row>
    <row r="101" spans="1:29" ht="15.75" customHeight="1">
      <c r="A101" s="25"/>
      <c r="B101" s="25"/>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row>
    <row r="102" spans="1:29" ht="15.75" customHeight="1">
      <c r="A102" s="25"/>
      <c r="B102" s="25"/>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row>
    <row r="103" spans="1:29" ht="15.75" customHeight="1">
      <c r="A103" s="25"/>
      <c r="B103" s="25"/>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row>
    <row r="104" spans="1:29" ht="15.75" customHeight="1">
      <c r="A104" s="25"/>
      <c r="B104" s="25"/>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row>
    <row r="105" spans="1:29" ht="15.75" customHeight="1">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row>
    <row r="106" spans="1:29" ht="15.75" customHeight="1">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row>
    <row r="107" spans="1:29" ht="15.75" customHeight="1">
      <c r="A107" s="25"/>
      <c r="B107" s="25"/>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row>
    <row r="108" spans="1:29" ht="15.75" customHeight="1">
      <c r="A108" s="25"/>
      <c r="B108" s="25"/>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row>
    <row r="109" spans="1:29" ht="15.75" customHeight="1">
      <c r="A109" s="25"/>
      <c r="B109" s="25"/>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row>
    <row r="110" spans="1:29" ht="15.75" customHeight="1">
      <c r="A110" s="25"/>
      <c r="B110" s="25"/>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row>
    <row r="111" spans="1:29" ht="15.75" customHeight="1">
      <c r="A111" s="25"/>
      <c r="B111" s="25"/>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row>
    <row r="112" spans="1:29" ht="15.75" customHeight="1">
      <c r="A112" s="25"/>
      <c r="B112" s="25"/>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row>
    <row r="113" spans="1:29" ht="15.75" customHeight="1">
      <c r="A113" s="25"/>
      <c r="B113" s="25"/>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row>
    <row r="114" spans="1:29" ht="15.75" customHeight="1">
      <c r="A114" s="25"/>
      <c r="B114" s="25"/>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row>
    <row r="115" spans="1:29" ht="15.75" customHeight="1">
      <c r="A115" s="25"/>
      <c r="B115" s="25"/>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row>
    <row r="116" spans="1:29" ht="15.75" customHeight="1">
      <c r="A116" s="25"/>
      <c r="B116" s="25"/>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row>
    <row r="117" spans="1:29" ht="15.75" customHeight="1">
      <c r="A117" s="25"/>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row>
    <row r="118" spans="1:29" ht="15.75" customHeight="1">
      <c r="A118" s="25"/>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row>
    <row r="119" spans="1:29" ht="15.75" customHeight="1">
      <c r="A119" s="25"/>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row>
    <row r="120" spans="1:29" ht="15.75" customHeight="1">
      <c r="A120" s="25"/>
      <c r="B120" s="25"/>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row>
    <row r="121" spans="1:29" ht="15.75" customHeight="1">
      <c r="A121" s="25"/>
      <c r="B121" s="25"/>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row>
    <row r="122" spans="1:29" ht="15.75" customHeight="1">
      <c r="A122" s="25"/>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row>
    <row r="123" spans="1:29" ht="15.75" customHeight="1">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row>
    <row r="124" spans="1:29" ht="15.75" customHeight="1">
      <c r="A124" s="2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row>
    <row r="125" spans="1:29" ht="15.75" customHeight="1">
      <c r="A125" s="25"/>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row>
    <row r="126" spans="1:29" ht="15.75" customHeight="1">
      <c r="A126" s="25"/>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row>
    <row r="127" spans="1:29" ht="15.75" customHeight="1">
      <c r="A127" s="25"/>
      <c r="B127" s="25"/>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c r="AA127" s="25"/>
      <c r="AB127" s="25"/>
      <c r="AC127" s="25"/>
    </row>
    <row r="128" spans="1:29" ht="15.75" customHeight="1">
      <c r="A128" s="25"/>
      <c r="B128" s="25"/>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row>
    <row r="129" spans="1:29" ht="15.75" customHeight="1">
      <c r="A129" s="25"/>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row>
    <row r="130" spans="1:29" ht="15.75" customHeight="1">
      <c r="A130" s="25"/>
      <c r="B130" s="25"/>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c r="AA130" s="25"/>
      <c r="AB130" s="25"/>
      <c r="AC130" s="25"/>
    </row>
    <row r="131" spans="1:29" ht="15.75" customHeight="1">
      <c r="A131" s="25"/>
      <c r="B131" s="25"/>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row>
    <row r="132" spans="1:29" ht="15.75" customHeight="1">
      <c r="A132" s="25"/>
      <c r="B132" s="25"/>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row>
    <row r="133" spans="1:29" ht="15.75" customHeight="1">
      <c r="A133" s="25"/>
      <c r="B133" s="25"/>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row>
    <row r="134" spans="1:29" ht="15.75" customHeight="1">
      <c r="A134" s="25"/>
      <c r="B134" s="25"/>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row>
    <row r="135" spans="1:29" ht="15.75" customHeight="1">
      <c r="A135" s="25"/>
      <c r="B135" s="25"/>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row>
    <row r="136" spans="1:29" ht="15.75" customHeight="1">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row>
    <row r="137" spans="1:29" ht="15.75" customHeight="1">
      <c r="A137" s="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row>
    <row r="138" spans="1:29" ht="15.75" customHeight="1">
      <c r="A138" s="25"/>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row>
    <row r="139" spans="1:29" ht="15.75" customHeight="1">
      <c r="A139" s="25"/>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row>
    <row r="140" spans="1:29" ht="15.75" customHeight="1">
      <c r="A140" s="25"/>
      <c r="B140" s="25"/>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row>
    <row r="141" spans="1:29" ht="15.75" customHeight="1">
      <c r="A141" s="25"/>
      <c r="B141" s="25"/>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c r="AA141" s="25"/>
      <c r="AB141" s="25"/>
      <c r="AC141" s="25"/>
    </row>
    <row r="142" spans="1:29" ht="15.75" customHeight="1">
      <c r="A142" s="25"/>
      <c r="B142" s="25"/>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row>
    <row r="143" spans="1:29" ht="15.75" customHeight="1">
      <c r="A143" s="25"/>
      <c r="B143" s="25"/>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row>
    <row r="144" spans="1:29" ht="15.75" customHeight="1">
      <c r="A144" s="25"/>
      <c r="B144" s="25"/>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row>
    <row r="145" spans="1:29" ht="15.75" customHeight="1">
      <c r="A145" s="25"/>
      <c r="B145" s="25"/>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row>
    <row r="146" spans="1:29" ht="15.75" customHeight="1">
      <c r="A146" s="25"/>
      <c r="B146" s="25"/>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row>
    <row r="147" spans="1:29" ht="15.75" customHeight="1">
      <c r="A147" s="25"/>
      <c r="B147" s="25"/>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c r="AA147" s="25"/>
      <c r="AB147" s="25"/>
      <c r="AC147" s="25"/>
    </row>
    <row r="148" spans="1:29" ht="15.75" customHeight="1">
      <c r="A148" s="25"/>
      <c r="B148" s="25"/>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row>
    <row r="149" spans="1:29" ht="15.75" customHeight="1">
      <c r="A149" s="25"/>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row>
    <row r="150" spans="1:29" ht="15.75" customHeight="1">
      <c r="A150" s="25"/>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row>
    <row r="151" spans="1:29" ht="15.75" customHeight="1">
      <c r="A151" s="25"/>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row>
    <row r="152" spans="1:29" ht="15.75" customHeight="1">
      <c r="A152" s="25"/>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row>
    <row r="153" spans="1:29" ht="15.75" customHeight="1">
      <c r="A153" s="25"/>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row>
    <row r="154" spans="1:29" ht="15.75" customHeight="1">
      <c r="A154" s="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row>
    <row r="155" spans="1:29" ht="15.75" customHeight="1">
      <c r="A155" s="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row>
    <row r="156" spans="1:29" ht="15.75" customHeight="1">
      <c r="A156" s="25"/>
      <c r="B156" s="25"/>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row>
    <row r="157" spans="1:29" ht="15.75" customHeight="1">
      <c r="A157" s="25"/>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row>
    <row r="158" spans="1:29" ht="15.75" customHeight="1">
      <c r="A158" s="25"/>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row>
    <row r="159" spans="1:29" ht="15.75" customHeight="1">
      <c r="A159" s="25"/>
      <c r="B159" s="25"/>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c r="AA159" s="25"/>
      <c r="AB159" s="25"/>
      <c r="AC159" s="25"/>
    </row>
    <row r="160" spans="1:29" ht="15.75" customHeight="1">
      <c r="A160" s="25"/>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row>
    <row r="161" spans="1:29" ht="15.75" customHeight="1">
      <c r="A161" s="25"/>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c r="AA161" s="25"/>
      <c r="AB161" s="25"/>
      <c r="AC161" s="25"/>
    </row>
    <row r="162" spans="1:29" ht="15.75" customHeight="1">
      <c r="A162" s="25"/>
      <c r="B162" s="25"/>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c r="AA162" s="25"/>
      <c r="AB162" s="25"/>
      <c r="AC162" s="25"/>
    </row>
    <row r="163" spans="1:29" ht="15.75" customHeight="1">
      <c r="A163" s="25"/>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c r="AA163" s="25"/>
      <c r="AB163" s="25"/>
      <c r="AC163" s="25"/>
    </row>
    <row r="164" spans="1:29" ht="15.75" customHeight="1">
      <c r="A164" s="25"/>
      <c r="B164" s="25"/>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c r="AA164" s="25"/>
      <c r="AB164" s="25"/>
      <c r="AC164" s="25"/>
    </row>
    <row r="165" spans="1:29" ht="15.75" customHeight="1">
      <c r="A165" s="25"/>
      <c r="B165" s="25"/>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c r="AA165" s="25"/>
      <c r="AB165" s="25"/>
      <c r="AC165" s="25"/>
    </row>
    <row r="166" spans="1:29" ht="15.75" customHeight="1">
      <c r="A166" s="25"/>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c r="AB166" s="25"/>
      <c r="AC166" s="25"/>
    </row>
    <row r="167" spans="1:29" ht="15.75" customHeight="1">
      <c r="A167" s="25"/>
      <c r="B167" s="25"/>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c r="AA167" s="25"/>
      <c r="AB167" s="25"/>
      <c r="AC167" s="25"/>
    </row>
    <row r="168" spans="1:29" ht="15.75" customHeight="1">
      <c r="A168" s="25"/>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c r="AA168" s="25"/>
      <c r="AB168" s="25"/>
      <c r="AC168" s="25"/>
    </row>
    <row r="169" spans="1:29" ht="15.75" customHeight="1">
      <c r="A169" s="25"/>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c r="AA169" s="25"/>
      <c r="AB169" s="25"/>
      <c r="AC169" s="25"/>
    </row>
    <row r="170" spans="1:29" ht="15.75" customHeight="1">
      <c r="A170" s="25"/>
      <c r="B170" s="25"/>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c r="AA170" s="25"/>
      <c r="AB170" s="25"/>
      <c r="AC170" s="25"/>
    </row>
    <row r="171" spans="1:29" ht="15.75" customHeight="1">
      <c r="A171" s="25"/>
      <c r="B171" s="25"/>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c r="AA171" s="25"/>
      <c r="AB171" s="25"/>
      <c r="AC171" s="25"/>
    </row>
    <row r="172" spans="1:29" ht="15.75" customHeight="1">
      <c r="A172" s="25"/>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c r="AA172" s="25"/>
      <c r="AB172" s="25"/>
      <c r="AC172" s="25"/>
    </row>
    <row r="173" spans="1:29" ht="15.75" customHeight="1">
      <c r="A173" s="25"/>
      <c r="B173" s="25"/>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c r="AA173" s="25"/>
      <c r="AB173" s="25"/>
      <c r="AC173" s="25"/>
    </row>
    <row r="174" spans="1:29" ht="15.75" customHeight="1">
      <c r="A174" s="25"/>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c r="AA174" s="25"/>
      <c r="AB174" s="25"/>
      <c r="AC174" s="25"/>
    </row>
    <row r="175" spans="1:29" ht="15.75" customHeight="1">
      <c r="A175" s="25"/>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c r="AA175" s="25"/>
      <c r="AB175" s="25"/>
      <c r="AC175" s="25"/>
    </row>
    <row r="176" spans="1:29" ht="15.75" customHeight="1">
      <c r="A176" s="25"/>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c r="AA176" s="25"/>
      <c r="AB176" s="25"/>
      <c r="AC176" s="25"/>
    </row>
    <row r="177" spans="1:29" ht="15.75" customHeight="1">
      <c r="A177" s="25"/>
      <c r="B177" s="25"/>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c r="AA177" s="25"/>
      <c r="AB177" s="25"/>
      <c r="AC177" s="25"/>
    </row>
    <row r="178" spans="1:29" ht="15.75" customHeight="1">
      <c r="A178" s="25"/>
      <c r="B178" s="25"/>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c r="AA178" s="25"/>
      <c r="AB178" s="25"/>
      <c r="AC178" s="25"/>
    </row>
    <row r="179" spans="1:29" ht="15.75" customHeight="1">
      <c r="A179" s="25"/>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c r="AA179" s="25"/>
      <c r="AB179" s="25"/>
      <c r="AC179" s="25"/>
    </row>
    <row r="180" spans="1:29" ht="15.75" customHeight="1">
      <c r="A180" s="25"/>
      <c r="B180" s="25"/>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c r="AA180" s="25"/>
      <c r="AB180" s="25"/>
      <c r="AC180" s="25"/>
    </row>
    <row r="181" spans="1:29" ht="15.75" customHeight="1">
      <c r="A181" s="25"/>
      <c r="B181" s="25"/>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c r="AA181" s="25"/>
      <c r="AB181" s="25"/>
      <c r="AC181" s="25"/>
    </row>
    <row r="182" spans="1:29" ht="15.75" customHeight="1">
      <c r="A182" s="25"/>
      <c r="B182" s="25"/>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c r="AA182" s="25"/>
      <c r="AB182" s="25"/>
      <c r="AC182" s="25"/>
    </row>
    <row r="183" spans="1:29" ht="15.75" customHeight="1">
      <c r="A183" s="25"/>
      <c r="B183" s="25"/>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c r="AA183" s="25"/>
      <c r="AB183" s="25"/>
      <c r="AC183" s="25"/>
    </row>
    <row r="184" spans="1:29" ht="15.75" customHeight="1">
      <c r="A184" s="25"/>
      <c r="B184" s="25"/>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5"/>
      <c r="AA184" s="25"/>
      <c r="AB184" s="25"/>
      <c r="AC184" s="25"/>
    </row>
    <row r="185" spans="1:29" ht="15.75" customHeight="1">
      <c r="A185" s="25"/>
      <c r="B185" s="25"/>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c r="AA185" s="25"/>
      <c r="AB185" s="25"/>
      <c r="AC185" s="25"/>
    </row>
    <row r="186" spans="1:29" ht="15.75" customHeight="1">
      <c r="A186" s="25"/>
      <c r="B186" s="25"/>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c r="AA186" s="25"/>
      <c r="AB186" s="25"/>
      <c r="AC186" s="25"/>
    </row>
    <row r="187" spans="1:29" ht="15.75" customHeight="1">
      <c r="A187" s="25"/>
      <c r="B187" s="25"/>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c r="AA187" s="25"/>
      <c r="AB187" s="25"/>
      <c r="AC187" s="25"/>
    </row>
    <row r="188" spans="1:29" ht="15.75" customHeight="1">
      <c r="A188" s="25"/>
      <c r="B188" s="25"/>
      <c r="C188" s="25"/>
      <c r="D188" s="25"/>
      <c r="E188" s="25"/>
      <c r="F188" s="25"/>
      <c r="G188" s="25"/>
      <c r="H188" s="25"/>
      <c r="I188" s="25"/>
      <c r="J188" s="25"/>
      <c r="K188" s="25"/>
      <c r="L188" s="25"/>
      <c r="M188" s="25"/>
      <c r="N188" s="25"/>
      <c r="O188" s="25"/>
      <c r="P188" s="25"/>
      <c r="Q188" s="25"/>
      <c r="R188" s="25"/>
      <c r="S188" s="25"/>
      <c r="T188" s="25"/>
      <c r="U188" s="25"/>
      <c r="V188" s="25"/>
      <c r="W188" s="25"/>
      <c r="X188" s="25"/>
      <c r="Y188" s="25"/>
      <c r="Z188" s="25"/>
      <c r="AA188" s="25"/>
      <c r="AB188" s="25"/>
      <c r="AC188" s="25"/>
    </row>
    <row r="189" spans="1:29" ht="15.75" customHeight="1">
      <c r="A189" s="25"/>
      <c r="B189" s="25"/>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c r="AA189" s="25"/>
      <c r="AB189" s="25"/>
      <c r="AC189" s="25"/>
    </row>
    <row r="190" spans="1:29" ht="15.75" customHeight="1">
      <c r="A190" s="25"/>
      <c r="B190" s="25"/>
      <c r="C190" s="25"/>
      <c r="D190" s="25"/>
      <c r="E190" s="25"/>
      <c r="F190" s="25"/>
      <c r="G190" s="25"/>
      <c r="H190" s="25"/>
      <c r="I190" s="25"/>
      <c r="J190" s="25"/>
      <c r="K190" s="25"/>
      <c r="L190" s="25"/>
      <c r="M190" s="25"/>
      <c r="N190" s="25"/>
      <c r="O190" s="25"/>
      <c r="P190" s="25"/>
      <c r="Q190" s="25"/>
      <c r="R190" s="25"/>
      <c r="S190" s="25"/>
      <c r="T190" s="25"/>
      <c r="U190" s="25"/>
      <c r="V190" s="25"/>
      <c r="W190" s="25"/>
      <c r="X190" s="25"/>
      <c r="Y190" s="25"/>
      <c r="Z190" s="25"/>
      <c r="AA190" s="25"/>
      <c r="AB190" s="25"/>
      <c r="AC190" s="25"/>
    </row>
    <row r="191" spans="1:29" ht="15.75" customHeight="1">
      <c r="A191" s="25"/>
      <c r="B191" s="25"/>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c r="AA191" s="25"/>
      <c r="AB191" s="25"/>
      <c r="AC191" s="25"/>
    </row>
    <row r="192" spans="1:29" ht="15.75" customHeight="1">
      <c r="A192" s="25"/>
      <c r="B192" s="25"/>
      <c r="C192" s="25"/>
      <c r="D192" s="25"/>
      <c r="E192" s="25"/>
      <c r="F192" s="25"/>
      <c r="G192" s="25"/>
      <c r="H192" s="25"/>
      <c r="I192" s="25"/>
      <c r="J192" s="25"/>
      <c r="K192" s="25"/>
      <c r="L192" s="25"/>
      <c r="M192" s="25"/>
      <c r="N192" s="25"/>
      <c r="O192" s="25"/>
      <c r="P192" s="25"/>
      <c r="Q192" s="25"/>
      <c r="R192" s="25"/>
      <c r="S192" s="25"/>
      <c r="T192" s="25"/>
      <c r="U192" s="25"/>
      <c r="V192" s="25"/>
      <c r="W192" s="25"/>
      <c r="X192" s="25"/>
      <c r="Y192" s="25"/>
      <c r="Z192" s="25"/>
      <c r="AA192" s="25"/>
      <c r="AB192" s="25"/>
      <c r="AC192" s="25"/>
    </row>
    <row r="193" spans="1:29" ht="15.75" customHeight="1">
      <c r="A193" s="25"/>
      <c r="B193" s="25"/>
      <c r="C193" s="25"/>
      <c r="D193" s="25"/>
      <c r="E193" s="25"/>
      <c r="F193" s="25"/>
      <c r="G193" s="25"/>
      <c r="H193" s="25"/>
      <c r="I193" s="25"/>
      <c r="J193" s="25"/>
      <c r="K193" s="25"/>
      <c r="L193" s="25"/>
      <c r="M193" s="25"/>
      <c r="N193" s="25"/>
      <c r="O193" s="25"/>
      <c r="P193" s="25"/>
      <c r="Q193" s="25"/>
      <c r="R193" s="25"/>
      <c r="S193" s="25"/>
      <c r="T193" s="25"/>
      <c r="U193" s="25"/>
      <c r="V193" s="25"/>
      <c r="W193" s="25"/>
      <c r="X193" s="25"/>
      <c r="Y193" s="25"/>
      <c r="Z193" s="25"/>
      <c r="AA193" s="25"/>
      <c r="AB193" s="25"/>
      <c r="AC193" s="25"/>
    </row>
    <row r="194" spans="1:29" ht="15.75" customHeight="1">
      <c r="A194" s="25"/>
      <c r="B194" s="25"/>
      <c r="C194" s="25"/>
      <c r="D194" s="25"/>
      <c r="E194" s="25"/>
      <c r="F194" s="25"/>
      <c r="G194" s="25"/>
      <c r="H194" s="25"/>
      <c r="I194" s="25"/>
      <c r="J194" s="25"/>
      <c r="K194" s="25"/>
      <c r="L194" s="25"/>
      <c r="M194" s="25"/>
      <c r="N194" s="25"/>
      <c r="O194" s="25"/>
      <c r="P194" s="25"/>
      <c r="Q194" s="25"/>
      <c r="R194" s="25"/>
      <c r="S194" s="25"/>
      <c r="T194" s="25"/>
      <c r="U194" s="25"/>
      <c r="V194" s="25"/>
      <c r="W194" s="25"/>
      <c r="X194" s="25"/>
      <c r="Y194" s="25"/>
      <c r="Z194" s="25"/>
      <c r="AA194" s="25"/>
      <c r="AB194" s="25"/>
      <c r="AC194" s="25"/>
    </row>
    <row r="195" spans="1:29" ht="15.75" customHeight="1">
      <c r="A195" s="25"/>
      <c r="B195" s="25"/>
      <c r="C195" s="25"/>
      <c r="D195" s="25"/>
      <c r="E195" s="25"/>
      <c r="F195" s="25"/>
      <c r="G195" s="25"/>
      <c r="H195" s="25"/>
      <c r="I195" s="25"/>
      <c r="J195" s="25"/>
      <c r="K195" s="25"/>
      <c r="L195" s="25"/>
      <c r="M195" s="25"/>
      <c r="N195" s="25"/>
      <c r="O195" s="25"/>
      <c r="P195" s="25"/>
      <c r="Q195" s="25"/>
      <c r="R195" s="25"/>
      <c r="S195" s="25"/>
      <c r="T195" s="25"/>
      <c r="U195" s="25"/>
      <c r="V195" s="25"/>
      <c r="W195" s="25"/>
      <c r="X195" s="25"/>
      <c r="Y195" s="25"/>
      <c r="Z195" s="25"/>
      <c r="AA195" s="25"/>
      <c r="AB195" s="25"/>
      <c r="AC195" s="25"/>
    </row>
    <row r="196" spans="1:29" ht="15.75" customHeight="1">
      <c r="A196" s="25"/>
      <c r="B196" s="25"/>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c r="AA196" s="25"/>
      <c r="AB196" s="25"/>
      <c r="AC196" s="25"/>
    </row>
    <row r="197" spans="1:29" ht="15.75" customHeight="1">
      <c r="A197" s="25"/>
      <c r="B197" s="25"/>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c r="AA197" s="25"/>
      <c r="AB197" s="25"/>
      <c r="AC197" s="25"/>
    </row>
    <row r="198" spans="1:29" ht="15.75" customHeight="1">
      <c r="A198" s="25"/>
      <c r="B198" s="25"/>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c r="AA198" s="25"/>
      <c r="AB198" s="25"/>
      <c r="AC198" s="25"/>
    </row>
    <row r="199" spans="1:29" ht="15.75" customHeight="1">
      <c r="A199" s="25"/>
      <c r="B199" s="25"/>
      <c r="C199" s="25"/>
      <c r="D199" s="25"/>
      <c r="E199" s="25"/>
      <c r="F199" s="25"/>
      <c r="G199" s="25"/>
      <c r="H199" s="25"/>
      <c r="I199" s="25"/>
      <c r="J199" s="25"/>
      <c r="K199" s="25"/>
      <c r="L199" s="25"/>
      <c r="M199" s="25"/>
      <c r="N199" s="25"/>
      <c r="O199" s="25"/>
      <c r="P199" s="25"/>
      <c r="Q199" s="25"/>
      <c r="R199" s="25"/>
      <c r="S199" s="25"/>
      <c r="T199" s="25"/>
      <c r="U199" s="25"/>
      <c r="V199" s="25"/>
      <c r="W199" s="25"/>
      <c r="X199" s="25"/>
      <c r="Y199" s="25"/>
      <c r="Z199" s="25"/>
      <c r="AA199" s="25"/>
      <c r="AB199" s="25"/>
      <c r="AC199" s="25"/>
    </row>
    <row r="200" spans="1:29" ht="15.75" customHeight="1">
      <c r="A200" s="25"/>
      <c r="B200" s="25"/>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c r="AA200" s="25"/>
      <c r="AB200" s="25"/>
      <c r="AC200" s="25"/>
    </row>
    <row r="201" spans="1:29" ht="15.75" customHeight="1">
      <c r="A201" s="25"/>
      <c r="B201" s="25"/>
      <c r="C201" s="25"/>
      <c r="D201" s="25"/>
      <c r="E201" s="25"/>
      <c r="F201" s="25"/>
      <c r="G201" s="25"/>
      <c r="H201" s="25"/>
      <c r="I201" s="25"/>
      <c r="J201" s="25"/>
      <c r="K201" s="25"/>
      <c r="L201" s="25"/>
      <c r="M201" s="25"/>
      <c r="N201" s="25"/>
      <c r="O201" s="25"/>
      <c r="P201" s="25"/>
      <c r="Q201" s="25"/>
      <c r="R201" s="25"/>
      <c r="S201" s="25"/>
      <c r="T201" s="25"/>
      <c r="U201" s="25"/>
      <c r="V201" s="25"/>
      <c r="W201" s="25"/>
      <c r="X201" s="25"/>
      <c r="Y201" s="25"/>
      <c r="Z201" s="25"/>
      <c r="AA201" s="25"/>
      <c r="AB201" s="25"/>
      <c r="AC201" s="25"/>
    </row>
    <row r="202" spans="1:29" ht="15.75" customHeight="1">
      <c r="A202" s="25"/>
      <c r="B202" s="25"/>
      <c r="C202" s="25"/>
      <c r="D202" s="25"/>
      <c r="E202" s="25"/>
      <c r="F202" s="25"/>
      <c r="G202" s="25"/>
      <c r="H202" s="25"/>
      <c r="I202" s="25"/>
      <c r="J202" s="25"/>
      <c r="K202" s="25"/>
      <c r="L202" s="25"/>
      <c r="M202" s="25"/>
      <c r="N202" s="25"/>
      <c r="O202" s="25"/>
      <c r="P202" s="25"/>
      <c r="Q202" s="25"/>
      <c r="R202" s="25"/>
      <c r="S202" s="25"/>
      <c r="T202" s="25"/>
      <c r="U202" s="25"/>
      <c r="V202" s="25"/>
      <c r="W202" s="25"/>
      <c r="X202" s="25"/>
      <c r="Y202" s="25"/>
      <c r="Z202" s="25"/>
      <c r="AA202" s="25"/>
      <c r="AB202" s="25"/>
      <c r="AC202" s="25"/>
    </row>
    <row r="203" spans="1:29" ht="15.75" customHeight="1">
      <c r="A203" s="25"/>
      <c r="B203" s="25"/>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c r="AA203" s="25"/>
      <c r="AB203" s="25"/>
      <c r="AC203" s="25"/>
    </row>
    <row r="204" spans="1:29" ht="15.75" customHeight="1">
      <c r="A204" s="25"/>
      <c r="B204" s="25"/>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c r="AA204" s="25"/>
      <c r="AB204" s="25"/>
      <c r="AC204" s="25"/>
    </row>
    <row r="205" spans="1:29" ht="15.75" customHeight="1">
      <c r="A205" s="25"/>
      <c r="B205" s="25"/>
      <c r="C205" s="25"/>
      <c r="D205" s="25"/>
      <c r="E205" s="25"/>
      <c r="F205" s="25"/>
      <c r="G205" s="25"/>
      <c r="H205" s="25"/>
      <c r="I205" s="25"/>
      <c r="J205" s="25"/>
      <c r="K205" s="25"/>
      <c r="L205" s="25"/>
      <c r="M205" s="25"/>
      <c r="N205" s="25"/>
      <c r="O205" s="25"/>
      <c r="P205" s="25"/>
      <c r="Q205" s="25"/>
      <c r="R205" s="25"/>
      <c r="S205" s="25"/>
      <c r="T205" s="25"/>
      <c r="U205" s="25"/>
      <c r="V205" s="25"/>
      <c r="W205" s="25"/>
      <c r="X205" s="25"/>
      <c r="Y205" s="25"/>
      <c r="Z205" s="25"/>
      <c r="AA205" s="25"/>
      <c r="AB205" s="25"/>
      <c r="AC205" s="25"/>
    </row>
    <row r="206" spans="1:29" ht="15.75" customHeight="1">
      <c r="A206" s="25"/>
      <c r="B206" s="25"/>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c r="AA206" s="25"/>
      <c r="AB206" s="25"/>
      <c r="AC206" s="25"/>
    </row>
    <row r="207" spans="1:29" ht="15.75" customHeight="1">
      <c r="A207" s="25"/>
      <c r="B207" s="25"/>
      <c r="C207" s="25"/>
      <c r="D207" s="25"/>
      <c r="E207" s="25"/>
      <c r="F207" s="25"/>
      <c r="G207" s="25"/>
      <c r="H207" s="25"/>
      <c r="I207" s="25"/>
      <c r="J207" s="25"/>
      <c r="K207" s="25"/>
      <c r="L207" s="25"/>
      <c r="M207" s="25"/>
      <c r="N207" s="25"/>
      <c r="O207" s="25"/>
      <c r="P207" s="25"/>
      <c r="Q207" s="25"/>
      <c r="R207" s="25"/>
      <c r="S207" s="25"/>
      <c r="T207" s="25"/>
      <c r="U207" s="25"/>
      <c r="V207" s="25"/>
      <c r="W207" s="25"/>
      <c r="X207" s="25"/>
      <c r="Y207" s="25"/>
      <c r="Z207" s="25"/>
      <c r="AA207" s="25"/>
      <c r="AB207" s="25"/>
      <c r="AC207" s="25"/>
    </row>
    <row r="208" spans="1:29" ht="15.75" customHeight="1">
      <c r="A208" s="25"/>
      <c r="B208" s="25"/>
      <c r="C208" s="25"/>
      <c r="D208" s="25"/>
      <c r="E208" s="25"/>
      <c r="F208" s="25"/>
      <c r="G208" s="25"/>
      <c r="H208" s="25"/>
      <c r="I208" s="25"/>
      <c r="J208" s="25"/>
      <c r="K208" s="25"/>
      <c r="L208" s="25"/>
      <c r="M208" s="25"/>
      <c r="N208" s="25"/>
      <c r="O208" s="25"/>
      <c r="P208" s="25"/>
      <c r="Q208" s="25"/>
      <c r="R208" s="25"/>
      <c r="S208" s="25"/>
      <c r="T208" s="25"/>
      <c r="U208" s="25"/>
      <c r="V208" s="25"/>
      <c r="W208" s="25"/>
      <c r="X208" s="25"/>
      <c r="Y208" s="25"/>
      <c r="Z208" s="25"/>
      <c r="AA208" s="25"/>
      <c r="AB208" s="25"/>
      <c r="AC208" s="25"/>
    </row>
    <row r="209" spans="1:29" ht="15.75" customHeight="1">
      <c r="A209" s="25"/>
      <c r="B209" s="25"/>
      <c r="C209" s="25"/>
      <c r="D209" s="25"/>
      <c r="E209" s="25"/>
      <c r="F209" s="25"/>
      <c r="G209" s="25"/>
      <c r="H209" s="25"/>
      <c r="I209" s="25"/>
      <c r="J209" s="25"/>
      <c r="K209" s="25"/>
      <c r="L209" s="25"/>
      <c r="M209" s="25"/>
      <c r="N209" s="25"/>
      <c r="O209" s="25"/>
      <c r="P209" s="25"/>
      <c r="Q209" s="25"/>
      <c r="R209" s="25"/>
      <c r="S209" s="25"/>
      <c r="T209" s="25"/>
      <c r="U209" s="25"/>
      <c r="V209" s="25"/>
      <c r="W209" s="25"/>
      <c r="X209" s="25"/>
      <c r="Y209" s="25"/>
      <c r="Z209" s="25"/>
      <c r="AA209" s="25"/>
      <c r="AB209" s="25"/>
      <c r="AC209" s="25"/>
    </row>
    <row r="210" spans="1:29" ht="15.75" customHeight="1">
      <c r="A210" s="25"/>
      <c r="B210" s="25"/>
      <c r="C210" s="25"/>
      <c r="D210" s="25"/>
      <c r="E210" s="25"/>
      <c r="F210" s="25"/>
      <c r="G210" s="25"/>
      <c r="H210" s="25"/>
      <c r="I210" s="25"/>
      <c r="J210" s="25"/>
      <c r="K210" s="25"/>
      <c r="L210" s="25"/>
      <c r="M210" s="25"/>
      <c r="N210" s="25"/>
      <c r="O210" s="25"/>
      <c r="P210" s="25"/>
      <c r="Q210" s="25"/>
      <c r="R210" s="25"/>
      <c r="S210" s="25"/>
      <c r="T210" s="25"/>
      <c r="U210" s="25"/>
      <c r="V210" s="25"/>
      <c r="W210" s="25"/>
      <c r="X210" s="25"/>
      <c r="Y210" s="25"/>
      <c r="Z210" s="25"/>
      <c r="AA210" s="25"/>
      <c r="AB210" s="25"/>
      <c r="AC210" s="25"/>
    </row>
    <row r="211" spans="1:29" ht="15.75" customHeight="1">
      <c r="A211" s="25"/>
      <c r="B211" s="25"/>
      <c r="C211" s="25"/>
      <c r="D211" s="25"/>
      <c r="E211" s="25"/>
      <c r="F211" s="25"/>
      <c r="G211" s="25"/>
      <c r="H211" s="25"/>
      <c r="I211" s="25"/>
      <c r="J211" s="25"/>
      <c r="K211" s="25"/>
      <c r="L211" s="25"/>
      <c r="M211" s="25"/>
      <c r="N211" s="25"/>
      <c r="O211" s="25"/>
      <c r="P211" s="25"/>
      <c r="Q211" s="25"/>
      <c r="R211" s="25"/>
      <c r="S211" s="25"/>
      <c r="T211" s="25"/>
      <c r="U211" s="25"/>
      <c r="V211" s="25"/>
      <c r="W211" s="25"/>
      <c r="X211" s="25"/>
      <c r="Y211" s="25"/>
      <c r="Z211" s="25"/>
      <c r="AA211" s="25"/>
      <c r="AB211" s="25"/>
      <c r="AC211" s="25"/>
    </row>
    <row r="212" spans="1:29" ht="15.75" customHeight="1">
      <c r="A212" s="25"/>
      <c r="B212" s="25"/>
      <c r="C212" s="25"/>
      <c r="D212" s="25"/>
      <c r="E212" s="25"/>
      <c r="F212" s="25"/>
      <c r="G212" s="25"/>
      <c r="H212" s="25"/>
      <c r="I212" s="25"/>
      <c r="J212" s="25"/>
      <c r="K212" s="25"/>
      <c r="L212" s="25"/>
      <c r="M212" s="25"/>
      <c r="N212" s="25"/>
      <c r="O212" s="25"/>
      <c r="P212" s="25"/>
      <c r="Q212" s="25"/>
      <c r="R212" s="25"/>
      <c r="S212" s="25"/>
      <c r="T212" s="25"/>
      <c r="U212" s="25"/>
      <c r="V212" s="25"/>
      <c r="W212" s="25"/>
      <c r="X212" s="25"/>
      <c r="Y212" s="25"/>
      <c r="Z212" s="25"/>
      <c r="AA212" s="25"/>
      <c r="AB212" s="25"/>
      <c r="AC212" s="25"/>
    </row>
    <row r="213" spans="1:29" ht="15.75" customHeight="1">
      <c r="A213" s="25"/>
      <c r="B213" s="25"/>
      <c r="C213" s="25"/>
      <c r="D213" s="25"/>
      <c r="E213" s="25"/>
      <c r="F213" s="25"/>
      <c r="G213" s="25"/>
      <c r="H213" s="25"/>
      <c r="I213" s="25"/>
      <c r="J213" s="25"/>
      <c r="K213" s="25"/>
      <c r="L213" s="25"/>
      <c r="M213" s="25"/>
      <c r="N213" s="25"/>
      <c r="O213" s="25"/>
      <c r="P213" s="25"/>
      <c r="Q213" s="25"/>
      <c r="R213" s="25"/>
      <c r="S213" s="25"/>
      <c r="T213" s="25"/>
      <c r="U213" s="25"/>
      <c r="V213" s="25"/>
      <c r="W213" s="25"/>
      <c r="X213" s="25"/>
      <c r="Y213" s="25"/>
      <c r="Z213" s="25"/>
      <c r="AA213" s="25"/>
      <c r="AB213" s="25"/>
      <c r="AC213" s="25"/>
    </row>
    <row r="214" spans="1:29" ht="15.75" customHeight="1">
      <c r="A214" s="25"/>
      <c r="B214" s="25"/>
      <c r="C214" s="25"/>
      <c r="D214" s="25"/>
      <c r="E214" s="25"/>
      <c r="F214" s="25"/>
      <c r="G214" s="25"/>
      <c r="H214" s="25"/>
      <c r="I214" s="25"/>
      <c r="J214" s="25"/>
      <c r="K214" s="25"/>
      <c r="L214" s="25"/>
      <c r="M214" s="25"/>
      <c r="N214" s="25"/>
      <c r="O214" s="25"/>
      <c r="P214" s="25"/>
      <c r="Q214" s="25"/>
      <c r="R214" s="25"/>
      <c r="S214" s="25"/>
      <c r="T214" s="25"/>
      <c r="U214" s="25"/>
      <c r="V214" s="25"/>
      <c r="W214" s="25"/>
      <c r="X214" s="25"/>
      <c r="Y214" s="25"/>
      <c r="Z214" s="25"/>
      <c r="AA214" s="25"/>
      <c r="AB214" s="25"/>
      <c r="AC214" s="25"/>
    </row>
    <row r="215" spans="1:29" ht="15.75" customHeight="1">
      <c r="A215" s="25"/>
      <c r="B215" s="25"/>
      <c r="C215" s="25"/>
      <c r="D215" s="25"/>
      <c r="E215" s="25"/>
      <c r="F215" s="25"/>
      <c r="G215" s="25"/>
      <c r="H215" s="25"/>
      <c r="I215" s="25"/>
      <c r="J215" s="25"/>
      <c r="K215" s="25"/>
      <c r="L215" s="25"/>
      <c r="M215" s="25"/>
      <c r="N215" s="25"/>
      <c r="O215" s="25"/>
      <c r="P215" s="25"/>
      <c r="Q215" s="25"/>
      <c r="R215" s="25"/>
      <c r="S215" s="25"/>
      <c r="T215" s="25"/>
      <c r="U215" s="25"/>
      <c r="V215" s="25"/>
      <c r="W215" s="25"/>
      <c r="X215" s="25"/>
      <c r="Y215" s="25"/>
      <c r="Z215" s="25"/>
      <c r="AA215" s="25"/>
      <c r="AB215" s="25"/>
      <c r="AC215" s="25"/>
    </row>
    <row r="216" spans="1:29" ht="15.75" customHeight="1">
      <c r="A216" s="25"/>
      <c r="B216" s="25"/>
      <c r="C216" s="25"/>
      <c r="D216" s="25"/>
      <c r="E216" s="25"/>
      <c r="F216" s="25"/>
      <c r="G216" s="25"/>
      <c r="H216" s="25"/>
      <c r="I216" s="25"/>
      <c r="J216" s="25"/>
      <c r="K216" s="25"/>
      <c r="L216" s="25"/>
      <c r="M216" s="25"/>
      <c r="N216" s="25"/>
      <c r="O216" s="25"/>
      <c r="P216" s="25"/>
      <c r="Q216" s="25"/>
      <c r="R216" s="25"/>
      <c r="S216" s="25"/>
      <c r="T216" s="25"/>
      <c r="U216" s="25"/>
      <c r="V216" s="25"/>
      <c r="W216" s="25"/>
      <c r="X216" s="25"/>
      <c r="Y216" s="25"/>
      <c r="Z216" s="25"/>
      <c r="AA216" s="25"/>
      <c r="AB216" s="25"/>
      <c r="AC216" s="25"/>
    </row>
    <row r="217" spans="1:29" ht="15.75" customHeight="1">
      <c r="A217" s="25"/>
      <c r="B217" s="25"/>
      <c r="C217" s="25"/>
      <c r="D217" s="25"/>
      <c r="E217" s="25"/>
      <c r="F217" s="25"/>
      <c r="G217" s="25"/>
      <c r="H217" s="25"/>
      <c r="I217" s="25"/>
      <c r="J217" s="25"/>
      <c r="K217" s="25"/>
      <c r="L217" s="25"/>
      <c r="M217" s="25"/>
      <c r="N217" s="25"/>
      <c r="O217" s="25"/>
      <c r="P217" s="25"/>
      <c r="Q217" s="25"/>
      <c r="R217" s="25"/>
      <c r="S217" s="25"/>
      <c r="T217" s="25"/>
      <c r="U217" s="25"/>
      <c r="V217" s="25"/>
      <c r="W217" s="25"/>
      <c r="X217" s="25"/>
      <c r="Y217" s="25"/>
      <c r="Z217" s="25"/>
      <c r="AA217" s="25"/>
      <c r="AB217" s="25"/>
      <c r="AC217" s="25"/>
    </row>
    <row r="218" spans="1:29" ht="15.75" customHeight="1">
      <c r="A218" s="25"/>
      <c r="B218" s="25"/>
      <c r="C218" s="25"/>
      <c r="D218" s="25"/>
      <c r="E218" s="25"/>
      <c r="F218" s="25"/>
      <c r="G218" s="25"/>
      <c r="H218" s="25"/>
      <c r="I218" s="25"/>
      <c r="J218" s="25"/>
      <c r="K218" s="25"/>
      <c r="L218" s="25"/>
      <c r="M218" s="25"/>
      <c r="N218" s="25"/>
      <c r="O218" s="25"/>
      <c r="P218" s="25"/>
      <c r="Q218" s="25"/>
      <c r="R218" s="25"/>
      <c r="S218" s="25"/>
      <c r="T218" s="25"/>
      <c r="U218" s="25"/>
      <c r="V218" s="25"/>
      <c r="W218" s="25"/>
      <c r="X218" s="25"/>
      <c r="Y218" s="25"/>
      <c r="Z218" s="25"/>
      <c r="AA218" s="25"/>
      <c r="AB218" s="25"/>
      <c r="AC218" s="25"/>
    </row>
    <row r="219" spans="1:29" ht="15.75" customHeight="1">
      <c r="A219" s="25"/>
      <c r="B219" s="25"/>
      <c r="C219" s="25"/>
      <c r="D219" s="25"/>
      <c r="E219" s="25"/>
      <c r="F219" s="25"/>
      <c r="G219" s="25"/>
      <c r="H219" s="25"/>
      <c r="I219" s="25"/>
      <c r="J219" s="25"/>
      <c r="K219" s="25"/>
      <c r="L219" s="25"/>
      <c r="M219" s="25"/>
      <c r="N219" s="25"/>
      <c r="O219" s="25"/>
      <c r="P219" s="25"/>
      <c r="Q219" s="25"/>
      <c r="R219" s="25"/>
      <c r="S219" s="25"/>
      <c r="T219" s="25"/>
      <c r="U219" s="25"/>
      <c r="V219" s="25"/>
      <c r="W219" s="25"/>
      <c r="X219" s="25"/>
      <c r="Y219" s="25"/>
      <c r="Z219" s="25"/>
      <c r="AA219" s="25"/>
      <c r="AB219" s="25"/>
      <c r="AC219" s="25"/>
    </row>
    <row r="220" spans="1:29" ht="15.75" customHeight="1">
      <c r="A220" s="25"/>
      <c r="B220" s="25"/>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c r="AA220" s="25"/>
      <c r="AB220" s="25"/>
      <c r="AC220" s="25"/>
    </row>
    <row r="221" spans="1:29" ht="15.75" customHeight="1">
      <c r="A221" s="25"/>
      <c r="B221" s="25"/>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c r="AA221" s="25"/>
      <c r="AB221" s="25"/>
      <c r="AC221" s="25"/>
    </row>
    <row r="222" spans="1:29" ht="15.75" customHeight="1">
      <c r="A222" s="25"/>
      <c r="B222" s="25"/>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c r="AA222" s="25"/>
      <c r="AB222" s="25"/>
      <c r="AC222" s="25"/>
    </row>
    <row r="223" spans="1:29" ht="15.75" customHeight="1">
      <c r="A223" s="25"/>
      <c r="B223" s="25"/>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c r="AA223" s="25"/>
      <c r="AB223" s="25"/>
      <c r="AC223" s="25"/>
    </row>
    <row r="224" spans="1:29" ht="15.75" customHeight="1">
      <c r="A224" s="25"/>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c r="AA224" s="25"/>
      <c r="AB224" s="25"/>
      <c r="AC224" s="25"/>
    </row>
    <row r="225" spans="1:29" ht="15.75" customHeight="1">
      <c r="A225" s="25"/>
      <c r="B225" s="25"/>
      <c r="C225" s="25"/>
      <c r="D225" s="25"/>
      <c r="E225" s="25"/>
      <c r="F225" s="25"/>
      <c r="G225" s="25"/>
      <c r="H225" s="25"/>
      <c r="I225" s="25"/>
      <c r="J225" s="25"/>
      <c r="K225" s="25"/>
      <c r="L225" s="25"/>
      <c r="M225" s="25"/>
      <c r="N225" s="25"/>
      <c r="O225" s="25"/>
      <c r="P225" s="25"/>
      <c r="Q225" s="25"/>
      <c r="R225" s="25"/>
      <c r="S225" s="25"/>
      <c r="T225" s="25"/>
      <c r="U225" s="25"/>
      <c r="V225" s="25"/>
      <c r="W225" s="25"/>
      <c r="X225" s="25"/>
      <c r="Y225" s="25"/>
      <c r="Z225" s="25"/>
      <c r="AA225" s="25"/>
      <c r="AB225" s="25"/>
      <c r="AC225" s="25"/>
    </row>
    <row r="226" spans="1:29" ht="15.75" customHeight="1">
      <c r="A226" s="25"/>
      <c r="B226" s="25"/>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c r="AA226" s="25"/>
      <c r="AB226" s="25"/>
      <c r="AC226" s="25"/>
    </row>
    <row r="227" spans="1:29" ht="15.75" customHeight="1">
      <c r="A227" s="25"/>
      <c r="B227" s="25"/>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c r="AA227" s="25"/>
      <c r="AB227" s="25"/>
      <c r="AC227" s="25"/>
    </row>
    <row r="228" spans="1:29" ht="15.75" customHeight="1">
      <c r="A228" s="25"/>
      <c r="B228" s="25"/>
      <c r="C228" s="25"/>
      <c r="D228" s="25"/>
      <c r="E228" s="25"/>
      <c r="F228" s="25"/>
      <c r="G228" s="25"/>
      <c r="H228" s="25"/>
      <c r="I228" s="25"/>
      <c r="J228" s="25"/>
      <c r="K228" s="25"/>
      <c r="L228" s="25"/>
      <c r="M228" s="25"/>
      <c r="N228" s="25"/>
      <c r="O228" s="25"/>
      <c r="P228" s="25"/>
      <c r="Q228" s="25"/>
      <c r="R228" s="25"/>
      <c r="S228" s="25"/>
      <c r="T228" s="25"/>
      <c r="U228" s="25"/>
      <c r="V228" s="25"/>
      <c r="W228" s="25"/>
      <c r="X228" s="25"/>
      <c r="Y228" s="25"/>
      <c r="Z228" s="25"/>
      <c r="AA228" s="25"/>
      <c r="AB228" s="25"/>
      <c r="AC228" s="25"/>
    </row>
    <row r="229" spans="1:29" ht="15.75" customHeight="1">
      <c r="A229" s="25"/>
      <c r="B229" s="25"/>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c r="AA229" s="25"/>
      <c r="AB229" s="25"/>
      <c r="AC229" s="25"/>
    </row>
    <row r="230" spans="1:29" ht="15.75" customHeight="1">
      <c r="A230" s="25"/>
      <c r="B230" s="25"/>
      <c r="C230" s="25"/>
      <c r="D230" s="25"/>
      <c r="E230" s="25"/>
      <c r="F230" s="25"/>
      <c r="G230" s="25"/>
      <c r="H230" s="25"/>
      <c r="I230" s="25"/>
      <c r="J230" s="25"/>
      <c r="K230" s="25"/>
      <c r="L230" s="25"/>
      <c r="M230" s="25"/>
      <c r="N230" s="25"/>
      <c r="O230" s="25"/>
      <c r="P230" s="25"/>
      <c r="Q230" s="25"/>
      <c r="R230" s="25"/>
      <c r="S230" s="25"/>
      <c r="T230" s="25"/>
      <c r="U230" s="25"/>
      <c r="V230" s="25"/>
      <c r="W230" s="25"/>
      <c r="X230" s="25"/>
      <c r="Y230" s="25"/>
      <c r="Z230" s="25"/>
      <c r="AA230" s="25"/>
      <c r="AB230" s="25"/>
      <c r="AC230" s="25"/>
    </row>
    <row r="231" spans="1:29" ht="15.75" customHeight="1">
      <c r="A231" s="25"/>
      <c r="B231" s="25"/>
      <c r="C231" s="25"/>
      <c r="D231" s="25"/>
      <c r="E231" s="25"/>
      <c r="F231" s="25"/>
      <c r="G231" s="25"/>
      <c r="H231" s="25"/>
      <c r="I231" s="25"/>
      <c r="J231" s="25"/>
      <c r="K231" s="25"/>
      <c r="L231" s="25"/>
      <c r="M231" s="25"/>
      <c r="N231" s="25"/>
      <c r="O231" s="25"/>
      <c r="P231" s="25"/>
      <c r="Q231" s="25"/>
      <c r="R231" s="25"/>
      <c r="S231" s="25"/>
      <c r="T231" s="25"/>
      <c r="U231" s="25"/>
      <c r="V231" s="25"/>
      <c r="W231" s="25"/>
      <c r="X231" s="25"/>
      <c r="Y231" s="25"/>
      <c r="Z231" s="25"/>
      <c r="AA231" s="25"/>
      <c r="AB231" s="25"/>
      <c r="AC231" s="25"/>
    </row>
    <row r="232" spans="1:29" ht="15.75" customHeight="1">
      <c r="A232" s="25"/>
      <c r="B232" s="25"/>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c r="AA232" s="25"/>
      <c r="AB232" s="25"/>
      <c r="AC232" s="25"/>
    </row>
    <row r="233" spans="1:29" ht="15.75" customHeight="1">
      <c r="A233" s="25"/>
      <c r="B233" s="25"/>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c r="AA233" s="25"/>
      <c r="AB233" s="25"/>
      <c r="AC233" s="25"/>
    </row>
    <row r="234" spans="1:29" ht="15.75" customHeight="1">
      <c r="A234" s="25"/>
      <c r="B234" s="25"/>
      <c r="C234" s="25"/>
      <c r="D234" s="25"/>
      <c r="E234" s="25"/>
      <c r="F234" s="25"/>
      <c r="G234" s="25"/>
      <c r="H234" s="25"/>
      <c r="I234" s="25"/>
      <c r="J234" s="25"/>
      <c r="K234" s="25"/>
      <c r="L234" s="25"/>
      <c r="M234" s="25"/>
      <c r="N234" s="25"/>
      <c r="O234" s="25"/>
      <c r="P234" s="25"/>
      <c r="Q234" s="25"/>
      <c r="R234" s="25"/>
      <c r="S234" s="25"/>
      <c r="T234" s="25"/>
      <c r="U234" s="25"/>
      <c r="V234" s="25"/>
      <c r="W234" s="25"/>
      <c r="X234" s="25"/>
      <c r="Y234" s="25"/>
      <c r="Z234" s="25"/>
      <c r="AA234" s="25"/>
      <c r="AB234" s="25"/>
      <c r="AC234" s="25"/>
    </row>
    <row r="235" spans="1:29" ht="15.75" customHeight="1">
      <c r="A235" s="25"/>
      <c r="B235" s="25"/>
      <c r="C235" s="25"/>
      <c r="D235" s="25"/>
      <c r="E235" s="25"/>
      <c r="F235" s="25"/>
      <c r="G235" s="25"/>
      <c r="H235" s="25"/>
      <c r="I235" s="25"/>
      <c r="J235" s="25"/>
      <c r="K235" s="25"/>
      <c r="L235" s="25"/>
      <c r="M235" s="25"/>
      <c r="N235" s="25"/>
      <c r="O235" s="25"/>
      <c r="P235" s="25"/>
      <c r="Q235" s="25"/>
      <c r="R235" s="25"/>
      <c r="S235" s="25"/>
      <c r="T235" s="25"/>
      <c r="U235" s="25"/>
      <c r="V235" s="25"/>
      <c r="W235" s="25"/>
      <c r="X235" s="25"/>
      <c r="Y235" s="25"/>
      <c r="Z235" s="25"/>
      <c r="AA235" s="25"/>
      <c r="AB235" s="25"/>
      <c r="AC235" s="25"/>
    </row>
    <row r="236" spans="1:29" ht="15.75" customHeight="1">
      <c r="A236" s="25"/>
      <c r="B236" s="25"/>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c r="AA236" s="25"/>
      <c r="AB236" s="25"/>
      <c r="AC236" s="25"/>
    </row>
    <row r="237" spans="1:29" ht="15.75" customHeight="1">
      <c r="A237" s="25"/>
      <c r="B237" s="25"/>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c r="AA237" s="25"/>
      <c r="AB237" s="25"/>
      <c r="AC237" s="25"/>
    </row>
    <row r="238" spans="1:29" ht="15.75" customHeight="1">
      <c r="A238" s="25"/>
      <c r="B238" s="25"/>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c r="AA238" s="25"/>
      <c r="AB238" s="25"/>
      <c r="AC238" s="25"/>
    </row>
    <row r="239" spans="1:29" ht="15.75" customHeight="1">
      <c r="A239" s="25"/>
      <c r="B239" s="25"/>
      <c r="C239" s="25"/>
      <c r="D239" s="25"/>
      <c r="E239" s="25"/>
      <c r="F239" s="25"/>
      <c r="G239" s="25"/>
      <c r="H239" s="25"/>
      <c r="I239" s="25"/>
      <c r="J239" s="25"/>
      <c r="K239" s="25"/>
      <c r="L239" s="25"/>
      <c r="M239" s="25"/>
      <c r="N239" s="25"/>
      <c r="O239" s="25"/>
      <c r="P239" s="25"/>
      <c r="Q239" s="25"/>
      <c r="R239" s="25"/>
      <c r="S239" s="25"/>
      <c r="T239" s="25"/>
      <c r="U239" s="25"/>
      <c r="V239" s="25"/>
      <c r="W239" s="25"/>
      <c r="X239" s="25"/>
      <c r="Y239" s="25"/>
      <c r="Z239" s="25"/>
      <c r="AA239" s="25"/>
      <c r="AB239" s="25"/>
      <c r="AC239" s="25"/>
    </row>
    <row r="240" spans="1:29" ht="15.75" customHeight="1">
      <c r="A240" s="25"/>
      <c r="B240" s="25"/>
      <c r="C240" s="25"/>
      <c r="D240" s="25"/>
      <c r="E240" s="25"/>
      <c r="F240" s="25"/>
      <c r="G240" s="25"/>
      <c r="H240" s="25"/>
      <c r="I240" s="25"/>
      <c r="J240" s="25"/>
      <c r="K240" s="25"/>
      <c r="L240" s="25"/>
      <c r="M240" s="25"/>
      <c r="N240" s="25"/>
      <c r="O240" s="25"/>
      <c r="P240" s="25"/>
      <c r="Q240" s="25"/>
      <c r="R240" s="25"/>
      <c r="S240" s="25"/>
      <c r="T240" s="25"/>
      <c r="U240" s="25"/>
      <c r="V240" s="25"/>
      <c r="W240" s="25"/>
      <c r="X240" s="25"/>
      <c r="Y240" s="25"/>
      <c r="Z240" s="25"/>
      <c r="AA240" s="25"/>
      <c r="AB240" s="25"/>
      <c r="AC240" s="25"/>
    </row>
    <row r="241" spans="1:29" ht="15.75" customHeight="1">
      <c r="A241" s="25"/>
      <c r="B241" s="25"/>
      <c r="C241" s="25"/>
      <c r="D241" s="25"/>
      <c r="E241" s="25"/>
      <c r="F241" s="25"/>
      <c r="G241" s="25"/>
      <c r="H241" s="25"/>
      <c r="I241" s="25"/>
      <c r="J241" s="25"/>
      <c r="K241" s="25"/>
      <c r="L241" s="25"/>
      <c r="M241" s="25"/>
      <c r="N241" s="25"/>
      <c r="O241" s="25"/>
      <c r="P241" s="25"/>
      <c r="Q241" s="25"/>
      <c r="R241" s="25"/>
      <c r="S241" s="25"/>
      <c r="T241" s="25"/>
      <c r="U241" s="25"/>
      <c r="V241" s="25"/>
      <c r="W241" s="25"/>
      <c r="X241" s="25"/>
      <c r="Y241" s="25"/>
      <c r="Z241" s="25"/>
      <c r="AA241" s="25"/>
      <c r="AB241" s="25"/>
      <c r="AC241" s="25"/>
    </row>
    <row r="242" spans="1:29" ht="15.75" customHeight="1">
      <c r="A242" s="25"/>
      <c r="B242" s="25"/>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25"/>
      <c r="AA242" s="25"/>
      <c r="AB242" s="25"/>
      <c r="AC242" s="25"/>
    </row>
    <row r="243" spans="1:29" ht="15.75" customHeight="1">
      <c r="A243" s="25"/>
      <c r="B243" s="25"/>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c r="AA243" s="25"/>
      <c r="AB243" s="25"/>
      <c r="AC243" s="25"/>
    </row>
    <row r="244" spans="1:29" ht="15.75" customHeight="1">
      <c r="A244" s="25"/>
      <c r="B244" s="25"/>
      <c r="C244" s="25"/>
      <c r="D244" s="25"/>
      <c r="E244" s="25"/>
      <c r="F244" s="25"/>
      <c r="G244" s="25"/>
      <c r="H244" s="25"/>
      <c r="I244" s="25"/>
      <c r="J244" s="25"/>
      <c r="K244" s="25"/>
      <c r="L244" s="25"/>
      <c r="M244" s="25"/>
      <c r="N244" s="25"/>
      <c r="O244" s="25"/>
      <c r="P244" s="25"/>
      <c r="Q244" s="25"/>
      <c r="R244" s="25"/>
      <c r="S244" s="25"/>
      <c r="T244" s="25"/>
      <c r="U244" s="25"/>
      <c r="V244" s="25"/>
      <c r="W244" s="25"/>
      <c r="X244" s="25"/>
      <c r="Y244" s="25"/>
      <c r="Z244" s="25"/>
      <c r="AA244" s="25"/>
      <c r="AB244" s="25"/>
      <c r="AC244" s="25"/>
    </row>
    <row r="245" spans="1:29" ht="15.75" customHeight="1">
      <c r="A245" s="25"/>
      <c r="B245" s="25"/>
      <c r="C245" s="25"/>
      <c r="D245" s="25"/>
      <c r="E245" s="25"/>
      <c r="F245" s="25"/>
      <c r="G245" s="25"/>
      <c r="H245" s="25"/>
      <c r="I245" s="25"/>
      <c r="J245" s="25"/>
      <c r="K245" s="25"/>
      <c r="L245" s="25"/>
      <c r="M245" s="25"/>
      <c r="N245" s="25"/>
      <c r="O245" s="25"/>
      <c r="P245" s="25"/>
      <c r="Q245" s="25"/>
      <c r="R245" s="25"/>
      <c r="S245" s="25"/>
      <c r="T245" s="25"/>
      <c r="U245" s="25"/>
      <c r="V245" s="25"/>
      <c r="W245" s="25"/>
      <c r="X245" s="25"/>
      <c r="Y245" s="25"/>
      <c r="Z245" s="25"/>
      <c r="AA245" s="25"/>
      <c r="AB245" s="25"/>
      <c r="AC245" s="25"/>
    </row>
    <row r="246" spans="1:29" ht="15.75" customHeight="1">
      <c r="A246" s="25"/>
      <c r="B246" s="25"/>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c r="AA246" s="25"/>
      <c r="AB246" s="25"/>
      <c r="AC246" s="25"/>
    </row>
    <row r="247" spans="1:29" ht="15.75" customHeight="1">
      <c r="A247" s="25"/>
      <c r="B247" s="25"/>
      <c r="C247" s="25"/>
      <c r="D247" s="25"/>
      <c r="E247" s="25"/>
      <c r="F247" s="25"/>
      <c r="G247" s="25"/>
      <c r="H247" s="25"/>
      <c r="I247" s="25"/>
      <c r="J247" s="25"/>
      <c r="K247" s="25"/>
      <c r="L247" s="25"/>
      <c r="M247" s="25"/>
      <c r="N247" s="25"/>
      <c r="O247" s="25"/>
      <c r="P247" s="25"/>
      <c r="Q247" s="25"/>
      <c r="R247" s="25"/>
      <c r="S247" s="25"/>
      <c r="T247" s="25"/>
      <c r="U247" s="25"/>
      <c r="V247" s="25"/>
      <c r="W247" s="25"/>
      <c r="X247" s="25"/>
      <c r="Y247" s="25"/>
      <c r="Z247" s="25"/>
      <c r="AA247" s="25"/>
      <c r="AB247" s="25"/>
      <c r="AC247" s="25"/>
    </row>
    <row r="248" spans="1:29" ht="15.75" customHeight="1">
      <c r="A248" s="25"/>
      <c r="B248" s="25"/>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c r="AA248" s="25"/>
      <c r="AB248" s="25"/>
      <c r="AC248" s="25"/>
    </row>
    <row r="249" spans="1:29" ht="15.75" customHeight="1">
      <c r="A249" s="25"/>
      <c r="B249" s="25"/>
      <c r="C249" s="25"/>
      <c r="D249" s="25"/>
      <c r="E249" s="25"/>
      <c r="F249" s="25"/>
      <c r="G249" s="25"/>
      <c r="H249" s="25"/>
      <c r="I249" s="25"/>
      <c r="J249" s="25"/>
      <c r="K249" s="25"/>
      <c r="L249" s="25"/>
      <c r="M249" s="25"/>
      <c r="N249" s="25"/>
      <c r="O249" s="25"/>
      <c r="P249" s="25"/>
      <c r="Q249" s="25"/>
      <c r="R249" s="25"/>
      <c r="S249" s="25"/>
      <c r="T249" s="25"/>
      <c r="U249" s="25"/>
      <c r="V249" s="25"/>
      <c r="W249" s="25"/>
      <c r="X249" s="25"/>
      <c r="Y249" s="25"/>
      <c r="Z249" s="25"/>
      <c r="AA249" s="25"/>
      <c r="AB249" s="25"/>
      <c r="AC249" s="25"/>
    </row>
    <row r="250" spans="1:29" ht="15.75" customHeight="1">
      <c r="A250" s="25"/>
      <c r="B250" s="25"/>
      <c r="C250" s="25"/>
      <c r="D250" s="25"/>
      <c r="E250" s="25"/>
      <c r="F250" s="25"/>
      <c r="G250" s="25"/>
      <c r="H250" s="25"/>
      <c r="I250" s="25"/>
      <c r="J250" s="25"/>
      <c r="K250" s="25"/>
      <c r="L250" s="25"/>
      <c r="M250" s="25"/>
      <c r="N250" s="25"/>
      <c r="O250" s="25"/>
      <c r="P250" s="25"/>
      <c r="Q250" s="25"/>
      <c r="R250" s="25"/>
      <c r="S250" s="25"/>
      <c r="T250" s="25"/>
      <c r="U250" s="25"/>
      <c r="V250" s="25"/>
      <c r="W250" s="25"/>
      <c r="X250" s="25"/>
      <c r="Y250" s="25"/>
      <c r="Z250" s="25"/>
      <c r="AA250" s="25"/>
      <c r="AB250" s="25"/>
      <c r="AC250" s="25"/>
    </row>
    <row r="251" spans="1:29" ht="15.75" customHeight="1">
      <c r="A251" s="25"/>
      <c r="B251" s="25"/>
      <c r="C251" s="25"/>
      <c r="D251" s="25"/>
      <c r="E251" s="25"/>
      <c r="F251" s="25"/>
      <c r="G251" s="25"/>
      <c r="H251" s="25"/>
      <c r="I251" s="25"/>
      <c r="J251" s="25"/>
      <c r="K251" s="25"/>
      <c r="L251" s="25"/>
      <c r="M251" s="25"/>
      <c r="N251" s="25"/>
      <c r="O251" s="25"/>
      <c r="P251" s="25"/>
      <c r="Q251" s="25"/>
      <c r="R251" s="25"/>
      <c r="S251" s="25"/>
      <c r="T251" s="25"/>
      <c r="U251" s="25"/>
      <c r="V251" s="25"/>
      <c r="W251" s="25"/>
      <c r="X251" s="25"/>
      <c r="Y251" s="25"/>
      <c r="Z251" s="25"/>
      <c r="AA251" s="25"/>
      <c r="AB251" s="25"/>
      <c r="AC251" s="25"/>
    </row>
    <row r="252" spans="1:29" ht="15.75" customHeight="1">
      <c r="A252" s="25"/>
      <c r="B252" s="25"/>
      <c r="C252" s="25"/>
      <c r="D252" s="25"/>
      <c r="E252" s="25"/>
      <c r="F252" s="25"/>
      <c r="G252" s="25"/>
      <c r="H252" s="25"/>
      <c r="I252" s="25"/>
      <c r="J252" s="25"/>
      <c r="K252" s="25"/>
      <c r="L252" s="25"/>
      <c r="M252" s="25"/>
      <c r="N252" s="25"/>
      <c r="O252" s="25"/>
      <c r="P252" s="25"/>
      <c r="Q252" s="25"/>
      <c r="R252" s="25"/>
      <c r="S252" s="25"/>
      <c r="T252" s="25"/>
      <c r="U252" s="25"/>
      <c r="V252" s="25"/>
      <c r="W252" s="25"/>
      <c r="X252" s="25"/>
      <c r="Y252" s="25"/>
      <c r="Z252" s="25"/>
      <c r="AA252" s="25"/>
      <c r="AB252" s="25"/>
      <c r="AC252" s="25"/>
    </row>
    <row r="253" spans="1:29" ht="15.75" customHeight="1">
      <c r="A253" s="25"/>
      <c r="B253" s="25"/>
      <c r="C253" s="25"/>
      <c r="D253" s="25"/>
      <c r="E253" s="25"/>
      <c r="F253" s="25"/>
      <c r="G253" s="25"/>
      <c r="H253" s="25"/>
      <c r="I253" s="25"/>
      <c r="J253" s="25"/>
      <c r="K253" s="25"/>
      <c r="L253" s="25"/>
      <c r="M253" s="25"/>
      <c r="N253" s="25"/>
      <c r="O253" s="25"/>
      <c r="P253" s="25"/>
      <c r="Q253" s="25"/>
      <c r="R253" s="25"/>
      <c r="S253" s="25"/>
      <c r="T253" s="25"/>
      <c r="U253" s="25"/>
      <c r="V253" s="25"/>
      <c r="W253" s="25"/>
      <c r="X253" s="25"/>
      <c r="Y253" s="25"/>
      <c r="Z253" s="25"/>
      <c r="AA253" s="25"/>
      <c r="AB253" s="25"/>
      <c r="AC253" s="25"/>
    </row>
    <row r="254" spans="1:29" ht="15.75" customHeight="1">
      <c r="A254" s="25"/>
      <c r="B254" s="25"/>
      <c r="C254" s="25"/>
      <c r="D254" s="25"/>
      <c r="E254" s="25"/>
      <c r="F254" s="25"/>
      <c r="G254" s="25"/>
      <c r="H254" s="25"/>
      <c r="I254" s="25"/>
      <c r="J254" s="25"/>
      <c r="K254" s="25"/>
      <c r="L254" s="25"/>
      <c r="M254" s="25"/>
      <c r="N254" s="25"/>
      <c r="O254" s="25"/>
      <c r="P254" s="25"/>
      <c r="Q254" s="25"/>
      <c r="R254" s="25"/>
      <c r="S254" s="25"/>
      <c r="T254" s="25"/>
      <c r="U254" s="25"/>
      <c r="V254" s="25"/>
      <c r="W254" s="25"/>
      <c r="X254" s="25"/>
      <c r="Y254" s="25"/>
      <c r="Z254" s="25"/>
      <c r="AA254" s="25"/>
      <c r="AB254" s="25"/>
      <c r="AC254" s="25"/>
    </row>
    <row r="255" spans="1:29" ht="15.75" customHeight="1">
      <c r="A255" s="25"/>
      <c r="B255" s="25"/>
      <c r="C255" s="25"/>
      <c r="D255" s="25"/>
      <c r="E255" s="25"/>
      <c r="F255" s="25"/>
      <c r="G255" s="25"/>
      <c r="H255" s="25"/>
      <c r="I255" s="25"/>
      <c r="J255" s="25"/>
      <c r="K255" s="25"/>
      <c r="L255" s="25"/>
      <c r="M255" s="25"/>
      <c r="N255" s="25"/>
      <c r="O255" s="25"/>
      <c r="P255" s="25"/>
      <c r="Q255" s="25"/>
      <c r="R255" s="25"/>
      <c r="S255" s="25"/>
      <c r="T255" s="25"/>
      <c r="U255" s="25"/>
      <c r="V255" s="25"/>
      <c r="W255" s="25"/>
      <c r="X255" s="25"/>
      <c r="Y255" s="25"/>
      <c r="Z255" s="25"/>
      <c r="AA255" s="25"/>
      <c r="AB255" s="25"/>
      <c r="AC255" s="25"/>
    </row>
    <row r="256" spans="1:29" ht="15.75" customHeight="1">
      <c r="A256" s="25"/>
      <c r="B256" s="25"/>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c r="AA256" s="25"/>
      <c r="AB256" s="25"/>
      <c r="AC256" s="25"/>
    </row>
    <row r="257" spans="1:29" ht="15.75" customHeight="1">
      <c r="A257" s="25"/>
      <c r="B257" s="25"/>
      <c r="C257" s="25"/>
      <c r="D257" s="25"/>
      <c r="E257" s="25"/>
      <c r="F257" s="25"/>
      <c r="G257" s="25"/>
      <c r="H257" s="25"/>
      <c r="I257" s="25"/>
      <c r="J257" s="25"/>
      <c r="K257" s="25"/>
      <c r="L257" s="25"/>
      <c r="M257" s="25"/>
      <c r="N257" s="25"/>
      <c r="O257" s="25"/>
      <c r="P257" s="25"/>
      <c r="Q257" s="25"/>
      <c r="R257" s="25"/>
      <c r="S257" s="25"/>
      <c r="T257" s="25"/>
      <c r="U257" s="25"/>
      <c r="V257" s="25"/>
      <c r="W257" s="25"/>
      <c r="X257" s="25"/>
      <c r="Y257" s="25"/>
      <c r="Z257" s="25"/>
      <c r="AA257" s="25"/>
      <c r="AB257" s="25"/>
      <c r="AC257" s="25"/>
    </row>
    <row r="258" spans="1:29" ht="15.75" customHeight="1">
      <c r="A258" s="25"/>
      <c r="B258" s="25"/>
      <c r="C258" s="25"/>
      <c r="D258" s="25"/>
      <c r="E258" s="25"/>
      <c r="F258" s="25"/>
      <c r="G258" s="25"/>
      <c r="H258" s="25"/>
      <c r="I258" s="25"/>
      <c r="J258" s="25"/>
      <c r="K258" s="25"/>
      <c r="L258" s="25"/>
      <c r="M258" s="25"/>
      <c r="N258" s="25"/>
      <c r="O258" s="25"/>
      <c r="P258" s="25"/>
      <c r="Q258" s="25"/>
      <c r="R258" s="25"/>
      <c r="S258" s="25"/>
      <c r="T258" s="25"/>
      <c r="U258" s="25"/>
      <c r="V258" s="25"/>
      <c r="W258" s="25"/>
      <c r="X258" s="25"/>
      <c r="Y258" s="25"/>
      <c r="Z258" s="25"/>
      <c r="AA258" s="25"/>
      <c r="AB258" s="25"/>
      <c r="AC258" s="25"/>
    </row>
    <row r="259" spans="1:29" ht="15.75" customHeight="1">
      <c r="A259" s="25"/>
      <c r="B259" s="25"/>
      <c r="C259" s="25"/>
      <c r="D259" s="25"/>
      <c r="E259" s="25"/>
      <c r="F259" s="25"/>
      <c r="G259" s="25"/>
      <c r="H259" s="25"/>
      <c r="I259" s="25"/>
      <c r="J259" s="25"/>
      <c r="K259" s="25"/>
      <c r="L259" s="25"/>
      <c r="M259" s="25"/>
      <c r="N259" s="25"/>
      <c r="O259" s="25"/>
      <c r="P259" s="25"/>
      <c r="Q259" s="25"/>
      <c r="R259" s="25"/>
      <c r="S259" s="25"/>
      <c r="T259" s="25"/>
      <c r="U259" s="25"/>
      <c r="V259" s="25"/>
      <c r="W259" s="25"/>
      <c r="X259" s="25"/>
      <c r="Y259" s="25"/>
      <c r="Z259" s="25"/>
      <c r="AA259" s="25"/>
      <c r="AB259" s="25"/>
      <c r="AC259" s="25"/>
    </row>
    <row r="260" spans="1:29" ht="15.75" customHeight="1">
      <c r="A260" s="25"/>
      <c r="B260" s="25"/>
      <c r="C260" s="25"/>
      <c r="D260" s="25"/>
      <c r="E260" s="25"/>
      <c r="F260" s="25"/>
      <c r="G260" s="25"/>
      <c r="H260" s="25"/>
      <c r="I260" s="25"/>
      <c r="J260" s="25"/>
      <c r="K260" s="25"/>
      <c r="L260" s="25"/>
      <c r="M260" s="25"/>
      <c r="N260" s="25"/>
      <c r="O260" s="25"/>
      <c r="P260" s="25"/>
      <c r="Q260" s="25"/>
      <c r="R260" s="25"/>
      <c r="S260" s="25"/>
      <c r="T260" s="25"/>
      <c r="U260" s="25"/>
      <c r="V260" s="25"/>
      <c r="W260" s="25"/>
      <c r="X260" s="25"/>
      <c r="Y260" s="25"/>
      <c r="Z260" s="25"/>
      <c r="AA260" s="25"/>
      <c r="AB260" s="25"/>
      <c r="AC260" s="25"/>
    </row>
    <row r="261" spans="1:29" ht="15.75" customHeight="1">
      <c r="A261" s="25"/>
      <c r="B261" s="25"/>
      <c r="C261" s="25"/>
      <c r="D261" s="25"/>
      <c r="E261" s="25"/>
      <c r="F261" s="25"/>
      <c r="G261" s="25"/>
      <c r="H261" s="25"/>
      <c r="I261" s="25"/>
      <c r="J261" s="25"/>
      <c r="K261" s="25"/>
      <c r="L261" s="25"/>
      <c r="M261" s="25"/>
      <c r="N261" s="25"/>
      <c r="O261" s="25"/>
      <c r="P261" s="25"/>
      <c r="Q261" s="25"/>
      <c r="R261" s="25"/>
      <c r="S261" s="25"/>
      <c r="T261" s="25"/>
      <c r="U261" s="25"/>
      <c r="V261" s="25"/>
      <c r="W261" s="25"/>
      <c r="X261" s="25"/>
      <c r="Y261" s="25"/>
      <c r="Z261" s="25"/>
      <c r="AA261" s="25"/>
      <c r="AB261" s="25"/>
      <c r="AC261" s="25"/>
    </row>
    <row r="262" spans="1:29" ht="15.75" customHeight="1">
      <c r="A262" s="25"/>
      <c r="B262" s="25"/>
      <c r="C262" s="25"/>
      <c r="D262" s="25"/>
      <c r="E262" s="25"/>
      <c r="F262" s="25"/>
      <c r="G262" s="25"/>
      <c r="H262" s="25"/>
      <c r="I262" s="25"/>
      <c r="J262" s="25"/>
      <c r="K262" s="25"/>
      <c r="L262" s="25"/>
      <c r="M262" s="25"/>
      <c r="N262" s="25"/>
      <c r="O262" s="25"/>
      <c r="P262" s="25"/>
      <c r="Q262" s="25"/>
      <c r="R262" s="25"/>
      <c r="S262" s="25"/>
      <c r="T262" s="25"/>
      <c r="U262" s="25"/>
      <c r="V262" s="25"/>
      <c r="W262" s="25"/>
      <c r="X262" s="25"/>
      <c r="Y262" s="25"/>
      <c r="Z262" s="25"/>
      <c r="AA262" s="25"/>
      <c r="AB262" s="25"/>
      <c r="AC262" s="25"/>
    </row>
    <row r="263" spans="1:29" ht="15.75" customHeight="1">
      <c r="A263" s="25"/>
      <c r="B263" s="25"/>
      <c r="C263" s="25"/>
      <c r="D263" s="25"/>
      <c r="E263" s="25"/>
      <c r="F263" s="25"/>
      <c r="G263" s="25"/>
      <c r="H263" s="25"/>
      <c r="I263" s="25"/>
      <c r="J263" s="25"/>
      <c r="K263" s="25"/>
      <c r="L263" s="25"/>
      <c r="M263" s="25"/>
      <c r="N263" s="25"/>
      <c r="O263" s="25"/>
      <c r="P263" s="25"/>
      <c r="Q263" s="25"/>
      <c r="R263" s="25"/>
      <c r="S263" s="25"/>
      <c r="T263" s="25"/>
      <c r="U263" s="25"/>
      <c r="V263" s="25"/>
      <c r="W263" s="25"/>
      <c r="X263" s="25"/>
      <c r="Y263" s="25"/>
      <c r="Z263" s="25"/>
      <c r="AA263" s="25"/>
      <c r="AB263" s="25"/>
      <c r="AC263" s="25"/>
    </row>
    <row r="264" spans="1:29" ht="15.75" customHeight="1">
      <c r="A264" s="25"/>
      <c r="B264" s="25"/>
      <c r="C264" s="25"/>
      <c r="D264" s="25"/>
      <c r="E264" s="25"/>
      <c r="F264" s="25"/>
      <c r="G264" s="25"/>
      <c r="H264" s="25"/>
      <c r="I264" s="25"/>
      <c r="J264" s="25"/>
      <c r="K264" s="25"/>
      <c r="L264" s="25"/>
      <c r="M264" s="25"/>
      <c r="N264" s="25"/>
      <c r="O264" s="25"/>
      <c r="P264" s="25"/>
      <c r="Q264" s="25"/>
      <c r="R264" s="25"/>
      <c r="S264" s="25"/>
      <c r="T264" s="25"/>
      <c r="U264" s="25"/>
      <c r="V264" s="25"/>
      <c r="W264" s="25"/>
      <c r="X264" s="25"/>
      <c r="Y264" s="25"/>
      <c r="Z264" s="25"/>
      <c r="AA264" s="25"/>
      <c r="AB264" s="25"/>
      <c r="AC264" s="25"/>
    </row>
    <row r="265" spans="1:29" ht="15.75" customHeight="1">
      <c r="A265" s="25"/>
      <c r="B265" s="25"/>
      <c r="C265" s="25"/>
      <c r="D265" s="25"/>
      <c r="E265" s="25"/>
      <c r="F265" s="25"/>
      <c r="G265" s="25"/>
      <c r="H265" s="25"/>
      <c r="I265" s="25"/>
      <c r="J265" s="25"/>
      <c r="K265" s="25"/>
      <c r="L265" s="25"/>
      <c r="M265" s="25"/>
      <c r="N265" s="25"/>
      <c r="O265" s="25"/>
      <c r="P265" s="25"/>
      <c r="Q265" s="25"/>
      <c r="R265" s="25"/>
      <c r="S265" s="25"/>
      <c r="T265" s="25"/>
      <c r="U265" s="25"/>
      <c r="V265" s="25"/>
      <c r="W265" s="25"/>
      <c r="X265" s="25"/>
      <c r="Y265" s="25"/>
      <c r="Z265" s="25"/>
      <c r="AA265" s="25"/>
      <c r="AB265" s="25"/>
      <c r="AC265" s="25"/>
    </row>
    <row r="266" spans="1:29" ht="15.75" customHeight="1">
      <c r="A266" s="25"/>
      <c r="B266" s="25"/>
      <c r="C266" s="25"/>
      <c r="D266" s="25"/>
      <c r="E266" s="25"/>
      <c r="F266" s="25"/>
      <c r="G266" s="25"/>
      <c r="H266" s="25"/>
      <c r="I266" s="25"/>
      <c r="J266" s="25"/>
      <c r="K266" s="25"/>
      <c r="L266" s="25"/>
      <c r="M266" s="25"/>
      <c r="N266" s="25"/>
      <c r="O266" s="25"/>
      <c r="P266" s="25"/>
      <c r="Q266" s="25"/>
      <c r="R266" s="25"/>
      <c r="S266" s="25"/>
      <c r="T266" s="25"/>
      <c r="U266" s="25"/>
      <c r="V266" s="25"/>
      <c r="W266" s="25"/>
      <c r="X266" s="25"/>
      <c r="Y266" s="25"/>
      <c r="Z266" s="25"/>
      <c r="AA266" s="25"/>
      <c r="AB266" s="25"/>
      <c r="AC266" s="25"/>
    </row>
    <row r="267" spans="1:29" ht="15.75" customHeight="1">
      <c r="A267" s="25"/>
      <c r="B267" s="25"/>
      <c r="C267" s="25"/>
      <c r="D267" s="25"/>
      <c r="E267" s="25"/>
      <c r="F267" s="25"/>
      <c r="G267" s="25"/>
      <c r="H267" s="25"/>
      <c r="I267" s="25"/>
      <c r="J267" s="25"/>
      <c r="K267" s="25"/>
      <c r="L267" s="25"/>
      <c r="M267" s="25"/>
      <c r="N267" s="25"/>
      <c r="O267" s="25"/>
      <c r="P267" s="25"/>
      <c r="Q267" s="25"/>
      <c r="R267" s="25"/>
      <c r="S267" s="25"/>
      <c r="T267" s="25"/>
      <c r="U267" s="25"/>
      <c r="V267" s="25"/>
      <c r="W267" s="25"/>
      <c r="X267" s="25"/>
      <c r="Y267" s="25"/>
      <c r="Z267" s="25"/>
      <c r="AA267" s="25"/>
      <c r="AB267" s="25"/>
      <c r="AC267" s="25"/>
    </row>
    <row r="268" spans="1:29" ht="15.75" customHeight="1">
      <c r="A268" s="25"/>
      <c r="B268" s="25"/>
      <c r="C268" s="25"/>
      <c r="D268" s="25"/>
      <c r="E268" s="25"/>
      <c r="F268" s="25"/>
      <c r="G268" s="25"/>
      <c r="H268" s="25"/>
      <c r="I268" s="25"/>
      <c r="J268" s="25"/>
      <c r="K268" s="25"/>
      <c r="L268" s="25"/>
      <c r="M268" s="25"/>
      <c r="N268" s="25"/>
      <c r="O268" s="25"/>
      <c r="P268" s="25"/>
      <c r="Q268" s="25"/>
      <c r="R268" s="25"/>
      <c r="S268" s="25"/>
      <c r="T268" s="25"/>
      <c r="U268" s="25"/>
      <c r="V268" s="25"/>
      <c r="W268" s="25"/>
      <c r="X268" s="25"/>
      <c r="Y268" s="25"/>
      <c r="Z268" s="25"/>
      <c r="AA268" s="25"/>
      <c r="AB268" s="25"/>
      <c r="AC268" s="25"/>
    </row>
    <row r="269" spans="1:29" ht="15.75" customHeight="1">
      <c r="A269" s="25"/>
      <c r="B269" s="25"/>
      <c r="C269" s="25"/>
      <c r="D269" s="25"/>
      <c r="E269" s="25"/>
      <c r="F269" s="25"/>
      <c r="G269" s="25"/>
      <c r="H269" s="25"/>
      <c r="I269" s="25"/>
      <c r="J269" s="25"/>
      <c r="K269" s="25"/>
      <c r="L269" s="25"/>
      <c r="M269" s="25"/>
      <c r="N269" s="25"/>
      <c r="O269" s="25"/>
      <c r="P269" s="25"/>
      <c r="Q269" s="25"/>
      <c r="R269" s="25"/>
      <c r="S269" s="25"/>
      <c r="T269" s="25"/>
      <c r="U269" s="25"/>
      <c r="V269" s="25"/>
      <c r="W269" s="25"/>
      <c r="X269" s="25"/>
      <c r="Y269" s="25"/>
      <c r="Z269" s="25"/>
      <c r="AA269" s="25"/>
      <c r="AB269" s="25"/>
      <c r="AC269" s="25"/>
    </row>
    <row r="270" spans="1:29" ht="15.75" customHeight="1">
      <c r="A270" s="25"/>
      <c r="B270" s="25"/>
      <c r="C270" s="25"/>
      <c r="D270" s="25"/>
      <c r="E270" s="25"/>
      <c r="F270" s="25"/>
      <c r="G270" s="25"/>
      <c r="H270" s="25"/>
      <c r="I270" s="25"/>
      <c r="J270" s="25"/>
      <c r="K270" s="25"/>
      <c r="L270" s="25"/>
      <c r="M270" s="25"/>
      <c r="N270" s="25"/>
      <c r="O270" s="25"/>
      <c r="P270" s="25"/>
      <c r="Q270" s="25"/>
      <c r="R270" s="25"/>
      <c r="S270" s="25"/>
      <c r="T270" s="25"/>
      <c r="U270" s="25"/>
      <c r="V270" s="25"/>
      <c r="W270" s="25"/>
      <c r="X270" s="25"/>
      <c r="Y270" s="25"/>
      <c r="Z270" s="25"/>
      <c r="AA270" s="25"/>
      <c r="AB270" s="25"/>
      <c r="AC270" s="25"/>
    </row>
    <row r="271" spans="1:29" ht="15.75" customHeight="1">
      <c r="A271" s="25"/>
      <c r="B271" s="25"/>
      <c r="C271" s="25"/>
      <c r="D271" s="25"/>
      <c r="E271" s="25"/>
      <c r="F271" s="25"/>
      <c r="G271" s="25"/>
      <c r="H271" s="25"/>
      <c r="I271" s="25"/>
      <c r="J271" s="25"/>
      <c r="K271" s="25"/>
      <c r="L271" s="25"/>
      <c r="M271" s="25"/>
      <c r="N271" s="25"/>
      <c r="O271" s="25"/>
      <c r="P271" s="25"/>
      <c r="Q271" s="25"/>
      <c r="R271" s="25"/>
      <c r="S271" s="25"/>
      <c r="T271" s="25"/>
      <c r="U271" s="25"/>
      <c r="V271" s="25"/>
      <c r="W271" s="25"/>
      <c r="X271" s="25"/>
      <c r="Y271" s="25"/>
      <c r="Z271" s="25"/>
      <c r="AA271" s="25"/>
      <c r="AB271" s="25"/>
      <c r="AC271" s="25"/>
    </row>
    <row r="272" spans="1:29" ht="15.75" customHeight="1">
      <c r="A272" s="25"/>
      <c r="B272" s="25"/>
      <c r="C272" s="25"/>
      <c r="D272" s="25"/>
      <c r="E272" s="25"/>
      <c r="F272" s="25"/>
      <c r="G272" s="25"/>
      <c r="H272" s="25"/>
      <c r="I272" s="25"/>
      <c r="J272" s="25"/>
      <c r="K272" s="25"/>
      <c r="L272" s="25"/>
      <c r="M272" s="25"/>
      <c r="N272" s="25"/>
      <c r="O272" s="25"/>
      <c r="P272" s="25"/>
      <c r="Q272" s="25"/>
      <c r="R272" s="25"/>
      <c r="S272" s="25"/>
      <c r="T272" s="25"/>
      <c r="U272" s="25"/>
      <c r="V272" s="25"/>
      <c r="W272" s="25"/>
      <c r="X272" s="25"/>
      <c r="Y272" s="25"/>
      <c r="Z272" s="25"/>
      <c r="AA272" s="25"/>
      <c r="AB272" s="25"/>
      <c r="AC272" s="25"/>
    </row>
    <row r="273" spans="1:29" ht="15.75" customHeight="1">
      <c r="A273" s="25"/>
      <c r="B273" s="25"/>
      <c r="C273" s="25"/>
      <c r="D273" s="25"/>
      <c r="E273" s="25"/>
      <c r="F273" s="25"/>
      <c r="G273" s="25"/>
      <c r="H273" s="25"/>
      <c r="I273" s="25"/>
      <c r="J273" s="25"/>
      <c r="K273" s="25"/>
      <c r="L273" s="25"/>
      <c r="M273" s="25"/>
      <c r="N273" s="25"/>
      <c r="O273" s="25"/>
      <c r="P273" s="25"/>
      <c r="Q273" s="25"/>
      <c r="R273" s="25"/>
      <c r="S273" s="25"/>
      <c r="T273" s="25"/>
      <c r="U273" s="25"/>
      <c r="V273" s="25"/>
      <c r="W273" s="25"/>
      <c r="X273" s="25"/>
      <c r="Y273" s="25"/>
      <c r="Z273" s="25"/>
      <c r="AA273" s="25"/>
      <c r="AB273" s="25"/>
      <c r="AC273" s="25"/>
    </row>
    <row r="274" spans="1:29" ht="15.75" customHeight="1">
      <c r="A274" s="25"/>
      <c r="B274" s="25"/>
      <c r="C274" s="25"/>
      <c r="D274" s="25"/>
      <c r="E274" s="25"/>
      <c r="F274" s="25"/>
      <c r="G274" s="25"/>
      <c r="H274" s="25"/>
      <c r="I274" s="25"/>
      <c r="J274" s="25"/>
      <c r="K274" s="25"/>
      <c r="L274" s="25"/>
      <c r="M274" s="25"/>
      <c r="N274" s="25"/>
      <c r="O274" s="25"/>
      <c r="P274" s="25"/>
      <c r="Q274" s="25"/>
      <c r="R274" s="25"/>
      <c r="S274" s="25"/>
      <c r="T274" s="25"/>
      <c r="U274" s="25"/>
      <c r="V274" s="25"/>
      <c r="W274" s="25"/>
      <c r="X274" s="25"/>
      <c r="Y274" s="25"/>
      <c r="Z274" s="25"/>
      <c r="AA274" s="25"/>
      <c r="AB274" s="25"/>
      <c r="AC274" s="25"/>
    </row>
    <row r="275" spans="1:29" ht="15.75" customHeight="1">
      <c r="A275" s="25"/>
      <c r="B275" s="25"/>
      <c r="C275" s="25"/>
      <c r="D275" s="25"/>
      <c r="E275" s="25"/>
      <c r="F275" s="25"/>
      <c r="G275" s="25"/>
      <c r="H275" s="25"/>
      <c r="I275" s="25"/>
      <c r="J275" s="25"/>
      <c r="K275" s="25"/>
      <c r="L275" s="25"/>
      <c r="M275" s="25"/>
      <c r="N275" s="25"/>
      <c r="O275" s="25"/>
      <c r="P275" s="25"/>
      <c r="Q275" s="25"/>
      <c r="R275" s="25"/>
      <c r="S275" s="25"/>
      <c r="T275" s="25"/>
      <c r="U275" s="25"/>
      <c r="V275" s="25"/>
      <c r="W275" s="25"/>
      <c r="X275" s="25"/>
      <c r="Y275" s="25"/>
      <c r="Z275" s="25"/>
      <c r="AA275" s="25"/>
      <c r="AB275" s="25"/>
      <c r="AC275" s="25"/>
    </row>
    <row r="276" spans="1:29" ht="15.75" customHeight="1">
      <c r="A276" s="25"/>
      <c r="B276" s="25"/>
      <c r="C276" s="25"/>
      <c r="D276" s="25"/>
      <c r="E276" s="25"/>
      <c r="F276" s="25"/>
      <c r="G276" s="25"/>
      <c r="H276" s="25"/>
      <c r="I276" s="25"/>
      <c r="J276" s="25"/>
      <c r="K276" s="25"/>
      <c r="L276" s="25"/>
      <c r="M276" s="25"/>
      <c r="N276" s="25"/>
      <c r="O276" s="25"/>
      <c r="P276" s="25"/>
      <c r="Q276" s="25"/>
      <c r="R276" s="25"/>
      <c r="S276" s="25"/>
      <c r="T276" s="25"/>
      <c r="U276" s="25"/>
      <c r="V276" s="25"/>
      <c r="W276" s="25"/>
      <c r="X276" s="25"/>
      <c r="Y276" s="25"/>
      <c r="Z276" s="25"/>
      <c r="AA276" s="25"/>
      <c r="AB276" s="25"/>
      <c r="AC276" s="25"/>
    </row>
    <row r="277" spans="1:29" ht="15.75" customHeight="1">
      <c r="A277" s="25"/>
      <c r="B277" s="25"/>
      <c r="C277" s="25"/>
      <c r="D277" s="25"/>
      <c r="E277" s="25"/>
      <c r="F277" s="25"/>
      <c r="G277" s="25"/>
      <c r="H277" s="25"/>
      <c r="I277" s="25"/>
      <c r="J277" s="25"/>
      <c r="K277" s="25"/>
      <c r="L277" s="25"/>
      <c r="M277" s="25"/>
      <c r="N277" s="25"/>
      <c r="O277" s="25"/>
      <c r="P277" s="25"/>
      <c r="Q277" s="25"/>
      <c r="R277" s="25"/>
      <c r="S277" s="25"/>
      <c r="T277" s="25"/>
      <c r="U277" s="25"/>
      <c r="V277" s="25"/>
      <c r="W277" s="25"/>
      <c r="X277" s="25"/>
      <c r="Y277" s="25"/>
      <c r="Z277" s="25"/>
      <c r="AA277" s="25"/>
      <c r="AB277" s="25"/>
      <c r="AC277" s="25"/>
    </row>
    <row r="278" spans="1:29" ht="15.75" customHeight="1">
      <c r="A278" s="25"/>
      <c r="B278" s="25"/>
      <c r="C278" s="25"/>
      <c r="D278" s="25"/>
      <c r="E278" s="25"/>
      <c r="F278" s="25"/>
      <c r="G278" s="25"/>
      <c r="H278" s="25"/>
      <c r="I278" s="25"/>
      <c r="J278" s="25"/>
      <c r="K278" s="25"/>
      <c r="L278" s="25"/>
      <c r="M278" s="25"/>
      <c r="N278" s="25"/>
      <c r="O278" s="25"/>
      <c r="P278" s="25"/>
      <c r="Q278" s="25"/>
      <c r="R278" s="25"/>
      <c r="S278" s="25"/>
      <c r="T278" s="25"/>
      <c r="U278" s="25"/>
      <c r="V278" s="25"/>
      <c r="W278" s="25"/>
      <c r="X278" s="25"/>
      <c r="Y278" s="25"/>
      <c r="Z278" s="25"/>
      <c r="AA278" s="25"/>
      <c r="AB278" s="25"/>
      <c r="AC278" s="25"/>
    </row>
    <row r="279" spans="1:29" ht="15.75" customHeight="1">
      <c r="A279" s="25"/>
      <c r="B279" s="25"/>
      <c r="C279" s="25"/>
      <c r="D279" s="25"/>
      <c r="E279" s="25"/>
      <c r="F279" s="25"/>
      <c r="G279" s="25"/>
      <c r="H279" s="25"/>
      <c r="I279" s="25"/>
      <c r="J279" s="25"/>
      <c r="K279" s="25"/>
      <c r="L279" s="25"/>
      <c r="M279" s="25"/>
      <c r="N279" s="25"/>
      <c r="O279" s="25"/>
      <c r="P279" s="25"/>
      <c r="Q279" s="25"/>
      <c r="R279" s="25"/>
      <c r="S279" s="25"/>
      <c r="T279" s="25"/>
      <c r="U279" s="25"/>
      <c r="V279" s="25"/>
      <c r="W279" s="25"/>
      <c r="X279" s="25"/>
      <c r="Y279" s="25"/>
      <c r="Z279" s="25"/>
      <c r="AA279" s="25"/>
      <c r="AB279" s="25"/>
      <c r="AC279" s="25"/>
    </row>
    <row r="280" spans="1:29" ht="15.75" customHeight="1">
      <c r="A280" s="25"/>
      <c r="B280" s="25"/>
      <c r="C280" s="25"/>
      <c r="D280" s="25"/>
      <c r="E280" s="25"/>
      <c r="F280" s="25"/>
      <c r="G280" s="25"/>
      <c r="H280" s="25"/>
      <c r="I280" s="25"/>
      <c r="J280" s="25"/>
      <c r="K280" s="25"/>
      <c r="L280" s="25"/>
      <c r="M280" s="25"/>
      <c r="N280" s="25"/>
      <c r="O280" s="25"/>
      <c r="P280" s="25"/>
      <c r="Q280" s="25"/>
      <c r="R280" s="25"/>
      <c r="S280" s="25"/>
      <c r="T280" s="25"/>
      <c r="U280" s="25"/>
      <c r="V280" s="25"/>
      <c r="W280" s="25"/>
      <c r="X280" s="25"/>
      <c r="Y280" s="25"/>
      <c r="Z280" s="25"/>
      <c r="AA280" s="25"/>
      <c r="AB280" s="25"/>
      <c r="AC280" s="25"/>
    </row>
    <row r="281" spans="1:29" ht="15.75" customHeight="1">
      <c r="A281" s="25"/>
      <c r="B281" s="25"/>
      <c r="C281" s="25"/>
      <c r="D281" s="25"/>
      <c r="E281" s="25"/>
      <c r="F281" s="25"/>
      <c r="G281" s="25"/>
      <c r="H281" s="25"/>
      <c r="I281" s="25"/>
      <c r="J281" s="25"/>
      <c r="K281" s="25"/>
      <c r="L281" s="25"/>
      <c r="M281" s="25"/>
      <c r="N281" s="25"/>
      <c r="O281" s="25"/>
      <c r="P281" s="25"/>
      <c r="Q281" s="25"/>
      <c r="R281" s="25"/>
      <c r="S281" s="25"/>
      <c r="T281" s="25"/>
      <c r="U281" s="25"/>
      <c r="V281" s="25"/>
      <c r="W281" s="25"/>
      <c r="X281" s="25"/>
      <c r="Y281" s="25"/>
      <c r="Z281" s="25"/>
      <c r="AA281" s="25"/>
      <c r="AB281" s="25"/>
      <c r="AC281" s="25"/>
    </row>
    <row r="282" spans="1:29" ht="15.75" customHeight="1">
      <c r="A282" s="25"/>
      <c r="B282" s="25"/>
      <c r="C282" s="25"/>
      <c r="D282" s="25"/>
      <c r="E282" s="25"/>
      <c r="F282" s="25"/>
      <c r="G282" s="25"/>
      <c r="H282" s="25"/>
      <c r="I282" s="25"/>
      <c r="J282" s="25"/>
      <c r="K282" s="25"/>
      <c r="L282" s="25"/>
      <c r="M282" s="25"/>
      <c r="N282" s="25"/>
      <c r="O282" s="25"/>
      <c r="P282" s="25"/>
      <c r="Q282" s="25"/>
      <c r="R282" s="25"/>
      <c r="S282" s="25"/>
      <c r="T282" s="25"/>
      <c r="U282" s="25"/>
      <c r="V282" s="25"/>
      <c r="W282" s="25"/>
      <c r="X282" s="25"/>
      <c r="Y282" s="25"/>
      <c r="Z282" s="25"/>
      <c r="AA282" s="25"/>
      <c r="AB282" s="25"/>
      <c r="AC282" s="25"/>
    </row>
    <row r="283" spans="1:29" ht="15.75" customHeight="1">
      <c r="A283" s="25"/>
      <c r="B283" s="25"/>
      <c r="C283" s="25"/>
      <c r="D283" s="25"/>
      <c r="E283" s="25"/>
      <c r="F283" s="25"/>
      <c r="G283" s="25"/>
      <c r="H283" s="25"/>
      <c r="I283" s="25"/>
      <c r="J283" s="25"/>
      <c r="K283" s="25"/>
      <c r="L283" s="25"/>
      <c r="M283" s="25"/>
      <c r="N283" s="25"/>
      <c r="O283" s="25"/>
      <c r="P283" s="25"/>
      <c r="Q283" s="25"/>
      <c r="R283" s="25"/>
      <c r="S283" s="25"/>
      <c r="T283" s="25"/>
      <c r="U283" s="25"/>
      <c r="V283" s="25"/>
      <c r="W283" s="25"/>
      <c r="X283" s="25"/>
      <c r="Y283" s="25"/>
      <c r="Z283" s="25"/>
      <c r="AA283" s="25"/>
      <c r="AB283" s="25"/>
      <c r="AC283" s="25"/>
    </row>
    <row r="284" spans="1:29" ht="15.75" customHeight="1">
      <c r="A284" s="25"/>
      <c r="B284" s="25"/>
      <c r="C284" s="25"/>
      <c r="D284" s="25"/>
      <c r="E284" s="25"/>
      <c r="F284" s="25"/>
      <c r="G284" s="25"/>
      <c r="H284" s="25"/>
      <c r="I284" s="25"/>
      <c r="J284" s="25"/>
      <c r="K284" s="25"/>
      <c r="L284" s="25"/>
      <c r="M284" s="25"/>
      <c r="N284" s="25"/>
      <c r="O284" s="25"/>
      <c r="P284" s="25"/>
      <c r="Q284" s="25"/>
      <c r="R284" s="25"/>
      <c r="S284" s="25"/>
      <c r="T284" s="25"/>
      <c r="U284" s="25"/>
      <c r="V284" s="25"/>
      <c r="W284" s="25"/>
      <c r="X284" s="25"/>
      <c r="Y284" s="25"/>
      <c r="Z284" s="25"/>
      <c r="AA284" s="25"/>
      <c r="AB284" s="25"/>
      <c r="AC284" s="25"/>
    </row>
    <row r="285" spans="1:29" ht="15.75" customHeight="1">
      <c r="A285" s="25"/>
      <c r="B285" s="25"/>
      <c r="C285" s="25"/>
      <c r="D285" s="25"/>
      <c r="E285" s="25"/>
      <c r="F285" s="25"/>
      <c r="G285" s="25"/>
      <c r="H285" s="25"/>
      <c r="I285" s="25"/>
      <c r="J285" s="25"/>
      <c r="K285" s="25"/>
      <c r="L285" s="25"/>
      <c r="M285" s="25"/>
      <c r="N285" s="25"/>
      <c r="O285" s="25"/>
      <c r="P285" s="25"/>
      <c r="Q285" s="25"/>
      <c r="R285" s="25"/>
      <c r="S285" s="25"/>
      <c r="T285" s="25"/>
      <c r="U285" s="25"/>
      <c r="V285" s="25"/>
      <c r="W285" s="25"/>
      <c r="X285" s="25"/>
      <c r="Y285" s="25"/>
      <c r="Z285" s="25"/>
      <c r="AA285" s="25"/>
      <c r="AB285" s="25"/>
      <c r="AC285" s="25"/>
    </row>
    <row r="286" spans="1:29" ht="15.75" customHeight="1">
      <c r="A286" s="25"/>
      <c r="B286" s="25"/>
      <c r="C286" s="25"/>
      <c r="D286" s="25"/>
      <c r="E286" s="25"/>
      <c r="F286" s="25"/>
      <c r="G286" s="25"/>
      <c r="H286" s="25"/>
      <c r="I286" s="25"/>
      <c r="J286" s="25"/>
      <c r="K286" s="25"/>
      <c r="L286" s="25"/>
      <c r="M286" s="25"/>
      <c r="N286" s="25"/>
      <c r="O286" s="25"/>
      <c r="P286" s="25"/>
      <c r="Q286" s="25"/>
      <c r="R286" s="25"/>
      <c r="S286" s="25"/>
      <c r="T286" s="25"/>
      <c r="U286" s="25"/>
      <c r="V286" s="25"/>
      <c r="W286" s="25"/>
      <c r="X286" s="25"/>
      <c r="Y286" s="25"/>
      <c r="Z286" s="25"/>
      <c r="AA286" s="25"/>
      <c r="AB286" s="25"/>
      <c r="AC286" s="25"/>
    </row>
    <row r="287" spans="1:29" ht="15.75" customHeight="1">
      <c r="A287" s="25"/>
      <c r="B287" s="25"/>
      <c r="C287" s="25"/>
      <c r="D287" s="25"/>
      <c r="E287" s="25"/>
      <c r="F287" s="25"/>
      <c r="G287" s="25"/>
      <c r="H287" s="25"/>
      <c r="I287" s="25"/>
      <c r="J287" s="25"/>
      <c r="K287" s="25"/>
      <c r="L287" s="25"/>
      <c r="M287" s="25"/>
      <c r="N287" s="25"/>
      <c r="O287" s="25"/>
      <c r="P287" s="25"/>
      <c r="Q287" s="25"/>
      <c r="R287" s="25"/>
      <c r="S287" s="25"/>
      <c r="T287" s="25"/>
      <c r="U287" s="25"/>
      <c r="V287" s="25"/>
      <c r="W287" s="25"/>
      <c r="X287" s="25"/>
      <c r="Y287" s="25"/>
      <c r="Z287" s="25"/>
      <c r="AA287" s="25"/>
      <c r="AB287" s="25"/>
      <c r="AC287" s="25"/>
    </row>
    <row r="288" spans="1:29" ht="15.75" customHeight="1">
      <c r="A288" s="25"/>
      <c r="B288" s="25"/>
      <c r="C288" s="25"/>
      <c r="D288" s="25"/>
      <c r="E288" s="25"/>
      <c r="F288" s="25"/>
      <c r="G288" s="25"/>
      <c r="H288" s="25"/>
      <c r="I288" s="25"/>
      <c r="J288" s="25"/>
      <c r="K288" s="25"/>
      <c r="L288" s="25"/>
      <c r="M288" s="25"/>
      <c r="N288" s="25"/>
      <c r="O288" s="25"/>
      <c r="P288" s="25"/>
      <c r="Q288" s="25"/>
      <c r="R288" s="25"/>
      <c r="S288" s="25"/>
      <c r="T288" s="25"/>
      <c r="U288" s="25"/>
      <c r="V288" s="25"/>
      <c r="W288" s="25"/>
      <c r="X288" s="25"/>
      <c r="Y288" s="25"/>
      <c r="Z288" s="25"/>
      <c r="AA288" s="25"/>
      <c r="AB288" s="25"/>
      <c r="AC288" s="25"/>
    </row>
    <row r="289" spans="1:29" ht="15.75" customHeight="1">
      <c r="A289" s="25"/>
      <c r="B289" s="25"/>
      <c r="C289" s="25"/>
      <c r="D289" s="25"/>
      <c r="E289" s="25"/>
      <c r="F289" s="25"/>
      <c r="G289" s="25"/>
      <c r="H289" s="25"/>
      <c r="I289" s="25"/>
      <c r="J289" s="25"/>
      <c r="K289" s="25"/>
      <c r="L289" s="25"/>
      <c r="M289" s="25"/>
      <c r="N289" s="25"/>
      <c r="O289" s="25"/>
      <c r="P289" s="25"/>
      <c r="Q289" s="25"/>
      <c r="R289" s="25"/>
      <c r="S289" s="25"/>
      <c r="T289" s="25"/>
      <c r="U289" s="25"/>
      <c r="V289" s="25"/>
      <c r="W289" s="25"/>
      <c r="X289" s="25"/>
      <c r="Y289" s="25"/>
      <c r="Z289" s="25"/>
      <c r="AA289" s="25"/>
      <c r="AB289" s="25"/>
      <c r="AC289" s="25"/>
    </row>
    <row r="290" spans="1:29" ht="15.75" customHeight="1">
      <c r="A290" s="25"/>
      <c r="B290" s="25"/>
      <c r="C290" s="25"/>
      <c r="D290" s="25"/>
      <c r="E290" s="25"/>
      <c r="F290" s="25"/>
      <c r="G290" s="25"/>
      <c r="H290" s="25"/>
      <c r="I290" s="25"/>
      <c r="J290" s="25"/>
      <c r="K290" s="25"/>
      <c r="L290" s="25"/>
      <c r="M290" s="25"/>
      <c r="N290" s="25"/>
      <c r="O290" s="25"/>
      <c r="P290" s="25"/>
      <c r="Q290" s="25"/>
      <c r="R290" s="25"/>
      <c r="S290" s="25"/>
      <c r="T290" s="25"/>
      <c r="U290" s="25"/>
      <c r="V290" s="25"/>
      <c r="W290" s="25"/>
      <c r="X290" s="25"/>
      <c r="Y290" s="25"/>
      <c r="Z290" s="25"/>
      <c r="AA290" s="25"/>
      <c r="AB290" s="25"/>
      <c r="AC290" s="25"/>
    </row>
    <row r="291" spans="1:29" ht="15.75" customHeight="1">
      <c r="A291" s="25"/>
      <c r="B291" s="25"/>
      <c r="C291" s="25"/>
      <c r="D291" s="25"/>
      <c r="E291" s="25"/>
      <c r="F291" s="25"/>
      <c r="G291" s="25"/>
      <c r="H291" s="25"/>
      <c r="I291" s="25"/>
      <c r="J291" s="25"/>
      <c r="K291" s="25"/>
      <c r="L291" s="25"/>
      <c r="M291" s="25"/>
      <c r="N291" s="25"/>
      <c r="O291" s="25"/>
      <c r="P291" s="25"/>
      <c r="Q291" s="25"/>
      <c r="R291" s="25"/>
      <c r="S291" s="25"/>
      <c r="T291" s="25"/>
      <c r="U291" s="25"/>
      <c r="V291" s="25"/>
      <c r="W291" s="25"/>
      <c r="X291" s="25"/>
      <c r="Y291" s="25"/>
      <c r="Z291" s="25"/>
      <c r="AA291" s="25"/>
      <c r="AB291" s="25"/>
      <c r="AC291" s="25"/>
    </row>
    <row r="292" spans="1:29" ht="15.75" customHeight="1">
      <c r="A292" s="25"/>
      <c r="B292" s="25"/>
      <c r="C292" s="25"/>
      <c r="D292" s="25"/>
      <c r="E292" s="25"/>
      <c r="F292" s="25"/>
      <c r="G292" s="25"/>
      <c r="H292" s="25"/>
      <c r="I292" s="25"/>
      <c r="J292" s="25"/>
      <c r="K292" s="25"/>
      <c r="L292" s="25"/>
      <c r="M292" s="25"/>
      <c r="N292" s="25"/>
      <c r="O292" s="25"/>
      <c r="P292" s="25"/>
      <c r="Q292" s="25"/>
      <c r="R292" s="25"/>
      <c r="S292" s="25"/>
      <c r="T292" s="25"/>
      <c r="U292" s="25"/>
      <c r="V292" s="25"/>
      <c r="W292" s="25"/>
      <c r="X292" s="25"/>
      <c r="Y292" s="25"/>
      <c r="Z292" s="25"/>
      <c r="AA292" s="25"/>
      <c r="AB292" s="25"/>
      <c r="AC292" s="25"/>
    </row>
    <row r="293" spans="1:29" ht="15.75" customHeight="1">
      <c r="A293" s="25"/>
      <c r="B293" s="25"/>
      <c r="C293" s="25"/>
      <c r="D293" s="25"/>
      <c r="E293" s="25"/>
      <c r="F293" s="25"/>
      <c r="G293" s="25"/>
      <c r="H293" s="25"/>
      <c r="I293" s="25"/>
      <c r="J293" s="25"/>
      <c r="K293" s="25"/>
      <c r="L293" s="25"/>
      <c r="M293" s="25"/>
      <c r="N293" s="25"/>
      <c r="O293" s="25"/>
      <c r="P293" s="25"/>
      <c r="Q293" s="25"/>
      <c r="R293" s="25"/>
      <c r="S293" s="25"/>
      <c r="T293" s="25"/>
      <c r="U293" s="25"/>
      <c r="V293" s="25"/>
      <c r="W293" s="25"/>
      <c r="X293" s="25"/>
      <c r="Y293" s="25"/>
      <c r="Z293" s="25"/>
      <c r="AA293" s="25"/>
      <c r="AB293" s="25"/>
      <c r="AC293" s="25"/>
    </row>
    <row r="294" spans="1:29" ht="15.75" customHeight="1">
      <c r="A294" s="25"/>
      <c r="B294" s="25"/>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25"/>
      <c r="AA294" s="25"/>
      <c r="AB294" s="25"/>
      <c r="AC294" s="25"/>
    </row>
    <row r="295" spans="1:29" ht="15.75" customHeight="1">
      <c r="A295" s="25"/>
      <c r="B295" s="25"/>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c r="AA295" s="25"/>
      <c r="AB295" s="25"/>
      <c r="AC295" s="25"/>
    </row>
    <row r="296" spans="1:29" ht="15.75" customHeight="1">
      <c r="A296" s="25"/>
      <c r="B296" s="25"/>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c r="AA296" s="25"/>
      <c r="AB296" s="25"/>
      <c r="AC296" s="25"/>
    </row>
    <row r="297" spans="1:29" ht="15.75" customHeight="1">
      <c r="A297" s="25"/>
      <c r="B297" s="25"/>
      <c r="C297" s="25"/>
      <c r="D297" s="25"/>
      <c r="E297" s="25"/>
      <c r="F297" s="25"/>
      <c r="G297" s="25"/>
      <c r="H297" s="25"/>
      <c r="I297" s="25"/>
      <c r="J297" s="25"/>
      <c r="K297" s="25"/>
      <c r="L297" s="25"/>
      <c r="M297" s="25"/>
      <c r="N297" s="25"/>
      <c r="O297" s="25"/>
      <c r="P297" s="25"/>
      <c r="Q297" s="25"/>
      <c r="R297" s="25"/>
      <c r="S297" s="25"/>
      <c r="T297" s="25"/>
      <c r="U297" s="25"/>
      <c r="V297" s="25"/>
      <c r="W297" s="25"/>
      <c r="X297" s="25"/>
      <c r="Y297" s="25"/>
      <c r="Z297" s="25"/>
      <c r="AA297" s="25"/>
      <c r="AB297" s="25"/>
      <c r="AC297" s="25"/>
    </row>
    <row r="298" spans="1:29" ht="15.75" customHeight="1">
      <c r="A298" s="25"/>
      <c r="B298" s="25"/>
      <c r="C298" s="25"/>
      <c r="D298" s="25"/>
      <c r="E298" s="25"/>
      <c r="F298" s="25"/>
      <c r="G298" s="25"/>
      <c r="H298" s="25"/>
      <c r="I298" s="25"/>
      <c r="J298" s="25"/>
      <c r="K298" s="25"/>
      <c r="L298" s="25"/>
      <c r="M298" s="25"/>
      <c r="N298" s="25"/>
      <c r="O298" s="25"/>
      <c r="P298" s="25"/>
      <c r="Q298" s="25"/>
      <c r="R298" s="25"/>
      <c r="S298" s="25"/>
      <c r="T298" s="25"/>
      <c r="U298" s="25"/>
      <c r="V298" s="25"/>
      <c r="W298" s="25"/>
      <c r="X298" s="25"/>
      <c r="Y298" s="25"/>
      <c r="Z298" s="25"/>
      <c r="AA298" s="25"/>
      <c r="AB298" s="25"/>
      <c r="AC298" s="25"/>
    </row>
    <row r="299" spans="1:29" ht="15.75" customHeight="1">
      <c r="A299" s="25"/>
      <c r="B299" s="25"/>
      <c r="C299" s="25"/>
      <c r="D299" s="25"/>
      <c r="E299" s="25"/>
      <c r="F299" s="25"/>
      <c r="G299" s="25"/>
      <c r="H299" s="25"/>
      <c r="I299" s="25"/>
      <c r="J299" s="25"/>
      <c r="K299" s="25"/>
      <c r="L299" s="25"/>
      <c r="M299" s="25"/>
      <c r="N299" s="25"/>
      <c r="O299" s="25"/>
      <c r="P299" s="25"/>
      <c r="Q299" s="25"/>
      <c r="R299" s="25"/>
      <c r="S299" s="25"/>
      <c r="T299" s="25"/>
      <c r="U299" s="25"/>
      <c r="V299" s="25"/>
      <c r="W299" s="25"/>
      <c r="X299" s="25"/>
      <c r="Y299" s="25"/>
      <c r="Z299" s="25"/>
      <c r="AA299" s="25"/>
      <c r="AB299" s="25"/>
      <c r="AC299" s="25"/>
    </row>
    <row r="300" spans="1:29" ht="15.75" customHeight="1">
      <c r="A300" s="25"/>
      <c r="B300" s="25"/>
      <c r="C300" s="25"/>
      <c r="D300" s="25"/>
      <c r="E300" s="25"/>
      <c r="F300" s="25"/>
      <c r="G300" s="25"/>
      <c r="H300" s="25"/>
      <c r="I300" s="25"/>
      <c r="J300" s="25"/>
      <c r="K300" s="25"/>
      <c r="L300" s="25"/>
      <c r="M300" s="25"/>
      <c r="N300" s="25"/>
      <c r="O300" s="25"/>
      <c r="P300" s="25"/>
      <c r="Q300" s="25"/>
      <c r="R300" s="25"/>
      <c r="S300" s="25"/>
      <c r="T300" s="25"/>
      <c r="U300" s="25"/>
      <c r="V300" s="25"/>
      <c r="W300" s="25"/>
      <c r="X300" s="25"/>
      <c r="Y300" s="25"/>
      <c r="Z300" s="25"/>
      <c r="AA300" s="25"/>
      <c r="AB300" s="25"/>
      <c r="AC300" s="25"/>
    </row>
    <row r="301" spans="1:29" ht="15.75" customHeight="1">
      <c r="A301" s="25"/>
      <c r="B301" s="25"/>
      <c r="C301" s="25"/>
      <c r="D301" s="25"/>
      <c r="E301" s="25"/>
      <c r="F301" s="25"/>
      <c r="G301" s="25"/>
      <c r="H301" s="25"/>
      <c r="I301" s="25"/>
      <c r="J301" s="25"/>
      <c r="K301" s="25"/>
      <c r="L301" s="25"/>
      <c r="M301" s="25"/>
      <c r="N301" s="25"/>
      <c r="O301" s="25"/>
      <c r="P301" s="25"/>
      <c r="Q301" s="25"/>
      <c r="R301" s="25"/>
      <c r="S301" s="25"/>
      <c r="T301" s="25"/>
      <c r="U301" s="25"/>
      <c r="V301" s="25"/>
      <c r="W301" s="25"/>
      <c r="X301" s="25"/>
      <c r="Y301" s="25"/>
      <c r="Z301" s="25"/>
      <c r="AA301" s="25"/>
      <c r="AB301" s="25"/>
      <c r="AC301" s="25"/>
    </row>
    <row r="302" spans="1:29" ht="15.75" customHeight="1">
      <c r="A302" s="25"/>
      <c r="B302" s="25"/>
      <c r="C302" s="25"/>
      <c r="D302" s="25"/>
      <c r="E302" s="25"/>
      <c r="F302" s="25"/>
      <c r="G302" s="25"/>
      <c r="H302" s="25"/>
      <c r="I302" s="25"/>
      <c r="J302" s="25"/>
      <c r="K302" s="25"/>
      <c r="L302" s="25"/>
      <c r="M302" s="25"/>
      <c r="N302" s="25"/>
      <c r="O302" s="25"/>
      <c r="P302" s="25"/>
      <c r="Q302" s="25"/>
      <c r="R302" s="25"/>
      <c r="S302" s="25"/>
      <c r="T302" s="25"/>
      <c r="U302" s="25"/>
      <c r="V302" s="25"/>
      <c r="W302" s="25"/>
      <c r="X302" s="25"/>
      <c r="Y302" s="25"/>
      <c r="Z302" s="25"/>
      <c r="AA302" s="25"/>
      <c r="AB302" s="25"/>
      <c r="AC302" s="25"/>
    </row>
    <row r="303" spans="1:29" ht="15.75" customHeight="1">
      <c r="A303" s="25"/>
      <c r="B303" s="25"/>
      <c r="C303" s="25"/>
      <c r="D303" s="25"/>
      <c r="E303" s="25"/>
      <c r="F303" s="25"/>
      <c r="G303" s="25"/>
      <c r="H303" s="25"/>
      <c r="I303" s="25"/>
      <c r="J303" s="25"/>
      <c r="K303" s="25"/>
      <c r="L303" s="25"/>
      <c r="M303" s="25"/>
      <c r="N303" s="25"/>
      <c r="O303" s="25"/>
      <c r="P303" s="25"/>
      <c r="Q303" s="25"/>
      <c r="R303" s="25"/>
      <c r="S303" s="25"/>
      <c r="T303" s="25"/>
      <c r="U303" s="25"/>
      <c r="V303" s="25"/>
      <c r="W303" s="25"/>
      <c r="X303" s="25"/>
      <c r="Y303" s="25"/>
      <c r="Z303" s="25"/>
      <c r="AA303" s="25"/>
      <c r="AB303" s="25"/>
      <c r="AC303" s="25"/>
    </row>
    <row r="304" spans="1:29" ht="15.75" customHeight="1">
      <c r="A304" s="25"/>
      <c r="B304" s="25"/>
      <c r="C304" s="25"/>
      <c r="D304" s="25"/>
      <c r="E304" s="25"/>
      <c r="F304" s="25"/>
      <c r="G304" s="25"/>
      <c r="H304" s="25"/>
      <c r="I304" s="25"/>
      <c r="J304" s="25"/>
      <c r="K304" s="25"/>
      <c r="L304" s="25"/>
      <c r="M304" s="25"/>
      <c r="N304" s="25"/>
      <c r="O304" s="25"/>
      <c r="P304" s="25"/>
      <c r="Q304" s="25"/>
      <c r="R304" s="25"/>
      <c r="S304" s="25"/>
      <c r="T304" s="25"/>
      <c r="U304" s="25"/>
      <c r="V304" s="25"/>
      <c r="W304" s="25"/>
      <c r="X304" s="25"/>
      <c r="Y304" s="25"/>
      <c r="Z304" s="25"/>
      <c r="AA304" s="25"/>
      <c r="AB304" s="25"/>
      <c r="AC304" s="25"/>
    </row>
    <row r="305" spans="1:29" ht="15.75" customHeight="1">
      <c r="A305" s="25"/>
      <c r="B305" s="25"/>
      <c r="C305" s="25"/>
      <c r="D305" s="25"/>
      <c r="E305" s="25"/>
      <c r="F305" s="25"/>
      <c r="G305" s="25"/>
      <c r="H305" s="25"/>
      <c r="I305" s="25"/>
      <c r="J305" s="25"/>
      <c r="K305" s="25"/>
      <c r="L305" s="25"/>
      <c r="M305" s="25"/>
      <c r="N305" s="25"/>
      <c r="O305" s="25"/>
      <c r="P305" s="25"/>
      <c r="Q305" s="25"/>
      <c r="R305" s="25"/>
      <c r="S305" s="25"/>
      <c r="T305" s="25"/>
      <c r="U305" s="25"/>
      <c r="V305" s="25"/>
      <c r="W305" s="25"/>
      <c r="X305" s="25"/>
      <c r="Y305" s="25"/>
      <c r="Z305" s="25"/>
      <c r="AA305" s="25"/>
      <c r="AB305" s="25"/>
      <c r="AC305" s="25"/>
    </row>
    <row r="306" spans="1:29" ht="15.75" customHeight="1">
      <c r="A306" s="25"/>
      <c r="B306" s="25"/>
      <c r="C306" s="25"/>
      <c r="D306" s="25"/>
      <c r="E306" s="25"/>
      <c r="F306" s="25"/>
      <c r="G306" s="25"/>
      <c r="H306" s="25"/>
      <c r="I306" s="25"/>
      <c r="J306" s="25"/>
      <c r="K306" s="25"/>
      <c r="L306" s="25"/>
      <c r="M306" s="25"/>
      <c r="N306" s="25"/>
      <c r="O306" s="25"/>
      <c r="P306" s="25"/>
      <c r="Q306" s="25"/>
      <c r="R306" s="25"/>
      <c r="S306" s="25"/>
      <c r="T306" s="25"/>
      <c r="U306" s="25"/>
      <c r="V306" s="25"/>
      <c r="W306" s="25"/>
      <c r="X306" s="25"/>
      <c r="Y306" s="25"/>
      <c r="Z306" s="25"/>
      <c r="AA306" s="25"/>
      <c r="AB306" s="25"/>
      <c r="AC306" s="25"/>
    </row>
    <row r="307" spans="1:29" ht="15.75" customHeight="1">
      <c r="A307" s="25"/>
      <c r="B307" s="25"/>
      <c r="C307" s="25"/>
      <c r="D307" s="25"/>
      <c r="E307" s="25"/>
      <c r="F307" s="25"/>
      <c r="G307" s="25"/>
      <c r="H307" s="25"/>
      <c r="I307" s="25"/>
      <c r="J307" s="25"/>
      <c r="K307" s="25"/>
      <c r="L307" s="25"/>
      <c r="M307" s="25"/>
      <c r="N307" s="25"/>
      <c r="O307" s="25"/>
      <c r="P307" s="25"/>
      <c r="Q307" s="25"/>
      <c r="R307" s="25"/>
      <c r="S307" s="25"/>
      <c r="T307" s="25"/>
      <c r="U307" s="25"/>
      <c r="V307" s="25"/>
      <c r="W307" s="25"/>
      <c r="X307" s="25"/>
      <c r="Y307" s="25"/>
      <c r="Z307" s="25"/>
      <c r="AA307" s="25"/>
      <c r="AB307" s="25"/>
      <c r="AC307" s="25"/>
    </row>
    <row r="308" spans="1:29" ht="15.75" customHeight="1">
      <c r="A308" s="25"/>
      <c r="B308" s="25"/>
      <c r="C308" s="25"/>
      <c r="D308" s="25"/>
      <c r="E308" s="25"/>
      <c r="F308" s="25"/>
      <c r="G308" s="25"/>
      <c r="H308" s="25"/>
      <c r="I308" s="25"/>
      <c r="J308" s="25"/>
      <c r="K308" s="25"/>
      <c r="L308" s="25"/>
      <c r="M308" s="25"/>
      <c r="N308" s="25"/>
      <c r="O308" s="25"/>
      <c r="P308" s="25"/>
      <c r="Q308" s="25"/>
      <c r="R308" s="25"/>
      <c r="S308" s="25"/>
      <c r="T308" s="25"/>
      <c r="U308" s="25"/>
      <c r="V308" s="25"/>
      <c r="W308" s="25"/>
      <c r="X308" s="25"/>
      <c r="Y308" s="25"/>
      <c r="Z308" s="25"/>
      <c r="AA308" s="25"/>
      <c r="AB308" s="25"/>
      <c r="AC308" s="25"/>
    </row>
    <row r="309" spans="1:29" ht="15.75" customHeight="1">
      <c r="A309" s="25"/>
      <c r="B309" s="25"/>
      <c r="C309" s="25"/>
      <c r="D309" s="25"/>
      <c r="E309" s="25"/>
      <c r="F309" s="25"/>
      <c r="G309" s="25"/>
      <c r="H309" s="25"/>
      <c r="I309" s="25"/>
      <c r="J309" s="25"/>
      <c r="K309" s="25"/>
      <c r="L309" s="25"/>
      <c r="M309" s="25"/>
      <c r="N309" s="25"/>
      <c r="O309" s="25"/>
      <c r="P309" s="25"/>
      <c r="Q309" s="25"/>
      <c r="R309" s="25"/>
      <c r="S309" s="25"/>
      <c r="T309" s="25"/>
      <c r="U309" s="25"/>
      <c r="V309" s="25"/>
      <c r="W309" s="25"/>
      <c r="X309" s="25"/>
      <c r="Y309" s="25"/>
      <c r="Z309" s="25"/>
      <c r="AA309" s="25"/>
      <c r="AB309" s="25"/>
      <c r="AC309" s="25"/>
    </row>
    <row r="310" spans="1:29" ht="15.75" customHeight="1">
      <c r="A310" s="25"/>
      <c r="B310" s="25"/>
      <c r="C310" s="25"/>
      <c r="D310" s="25"/>
      <c r="E310" s="25"/>
      <c r="F310" s="25"/>
      <c r="G310" s="25"/>
      <c r="H310" s="25"/>
      <c r="I310" s="25"/>
      <c r="J310" s="25"/>
      <c r="K310" s="25"/>
      <c r="L310" s="25"/>
      <c r="M310" s="25"/>
      <c r="N310" s="25"/>
      <c r="O310" s="25"/>
      <c r="P310" s="25"/>
      <c r="Q310" s="25"/>
      <c r="R310" s="25"/>
      <c r="S310" s="25"/>
      <c r="T310" s="25"/>
      <c r="U310" s="25"/>
      <c r="V310" s="25"/>
      <c r="W310" s="25"/>
      <c r="X310" s="25"/>
      <c r="Y310" s="25"/>
      <c r="Z310" s="25"/>
      <c r="AA310" s="25"/>
      <c r="AB310" s="25"/>
      <c r="AC310" s="25"/>
    </row>
    <row r="311" spans="1:29" ht="15.75" customHeight="1">
      <c r="A311" s="25"/>
      <c r="B311" s="25"/>
      <c r="C311" s="25"/>
      <c r="D311" s="25"/>
      <c r="E311" s="25"/>
      <c r="F311" s="25"/>
      <c r="G311" s="25"/>
      <c r="H311" s="25"/>
      <c r="I311" s="25"/>
      <c r="J311" s="25"/>
      <c r="K311" s="25"/>
      <c r="L311" s="25"/>
      <c r="M311" s="25"/>
      <c r="N311" s="25"/>
      <c r="O311" s="25"/>
      <c r="P311" s="25"/>
      <c r="Q311" s="25"/>
      <c r="R311" s="25"/>
      <c r="S311" s="25"/>
      <c r="T311" s="25"/>
      <c r="U311" s="25"/>
      <c r="V311" s="25"/>
      <c r="W311" s="25"/>
      <c r="X311" s="25"/>
      <c r="Y311" s="25"/>
      <c r="Z311" s="25"/>
      <c r="AA311" s="25"/>
      <c r="AB311" s="25"/>
      <c r="AC311" s="25"/>
    </row>
    <row r="312" spans="1:29" ht="15.75" customHeight="1">
      <c r="A312" s="25"/>
      <c r="B312" s="25"/>
      <c r="C312" s="25"/>
      <c r="D312" s="25"/>
      <c r="E312" s="25"/>
      <c r="F312" s="25"/>
      <c r="G312" s="25"/>
      <c r="H312" s="25"/>
      <c r="I312" s="25"/>
      <c r="J312" s="25"/>
      <c r="K312" s="25"/>
      <c r="L312" s="25"/>
      <c r="M312" s="25"/>
      <c r="N312" s="25"/>
      <c r="O312" s="25"/>
      <c r="P312" s="25"/>
      <c r="Q312" s="25"/>
      <c r="R312" s="25"/>
      <c r="S312" s="25"/>
      <c r="T312" s="25"/>
      <c r="U312" s="25"/>
      <c r="V312" s="25"/>
      <c r="W312" s="25"/>
      <c r="X312" s="25"/>
      <c r="Y312" s="25"/>
      <c r="Z312" s="25"/>
      <c r="AA312" s="25"/>
      <c r="AB312" s="25"/>
      <c r="AC312" s="25"/>
    </row>
    <row r="313" spans="1:29" ht="15.75" customHeight="1">
      <c r="A313" s="25"/>
      <c r="B313" s="25"/>
      <c r="C313" s="25"/>
      <c r="D313" s="25"/>
      <c r="E313" s="25"/>
      <c r="F313" s="25"/>
      <c r="G313" s="25"/>
      <c r="H313" s="25"/>
      <c r="I313" s="25"/>
      <c r="J313" s="25"/>
      <c r="K313" s="25"/>
      <c r="L313" s="25"/>
      <c r="M313" s="25"/>
      <c r="N313" s="25"/>
      <c r="O313" s="25"/>
      <c r="P313" s="25"/>
      <c r="Q313" s="25"/>
      <c r="R313" s="25"/>
      <c r="S313" s="25"/>
      <c r="T313" s="25"/>
      <c r="U313" s="25"/>
      <c r="V313" s="25"/>
      <c r="W313" s="25"/>
      <c r="X313" s="25"/>
      <c r="Y313" s="25"/>
      <c r="Z313" s="25"/>
      <c r="AA313" s="25"/>
      <c r="AB313" s="25"/>
      <c r="AC313" s="25"/>
    </row>
    <row r="314" spans="1:29" ht="15.75" customHeight="1">
      <c r="A314" s="25"/>
      <c r="B314" s="25"/>
      <c r="C314" s="25"/>
      <c r="D314" s="25"/>
      <c r="E314" s="25"/>
      <c r="F314" s="25"/>
      <c r="G314" s="25"/>
      <c r="H314" s="25"/>
      <c r="I314" s="25"/>
      <c r="J314" s="25"/>
      <c r="K314" s="25"/>
      <c r="L314" s="25"/>
      <c r="M314" s="25"/>
      <c r="N314" s="25"/>
      <c r="O314" s="25"/>
      <c r="P314" s="25"/>
      <c r="Q314" s="25"/>
      <c r="R314" s="25"/>
      <c r="S314" s="25"/>
      <c r="T314" s="25"/>
      <c r="U314" s="25"/>
      <c r="V314" s="25"/>
      <c r="W314" s="25"/>
      <c r="X314" s="25"/>
      <c r="Y314" s="25"/>
      <c r="Z314" s="25"/>
      <c r="AA314" s="25"/>
      <c r="AB314" s="25"/>
      <c r="AC314" s="25"/>
    </row>
    <row r="315" spans="1:29" ht="15.75" customHeight="1">
      <c r="A315" s="25"/>
      <c r="B315" s="25"/>
      <c r="C315" s="25"/>
      <c r="D315" s="25"/>
      <c r="E315" s="25"/>
      <c r="F315" s="25"/>
      <c r="G315" s="25"/>
      <c r="H315" s="25"/>
      <c r="I315" s="25"/>
      <c r="J315" s="25"/>
      <c r="K315" s="25"/>
      <c r="L315" s="25"/>
      <c r="M315" s="25"/>
      <c r="N315" s="25"/>
      <c r="O315" s="25"/>
      <c r="P315" s="25"/>
      <c r="Q315" s="25"/>
      <c r="R315" s="25"/>
      <c r="S315" s="25"/>
      <c r="T315" s="25"/>
      <c r="U315" s="25"/>
      <c r="V315" s="25"/>
      <c r="W315" s="25"/>
      <c r="X315" s="25"/>
      <c r="Y315" s="25"/>
      <c r="Z315" s="25"/>
      <c r="AA315" s="25"/>
      <c r="AB315" s="25"/>
      <c r="AC315" s="25"/>
    </row>
    <row r="316" spans="1:29" ht="15.75" customHeight="1">
      <c r="A316" s="25"/>
      <c r="B316" s="25"/>
      <c r="C316" s="25"/>
      <c r="D316" s="25"/>
      <c r="E316" s="25"/>
      <c r="F316" s="25"/>
      <c r="G316" s="25"/>
      <c r="H316" s="25"/>
      <c r="I316" s="25"/>
      <c r="J316" s="25"/>
      <c r="K316" s="25"/>
      <c r="L316" s="25"/>
      <c r="M316" s="25"/>
      <c r="N316" s="25"/>
      <c r="O316" s="25"/>
      <c r="P316" s="25"/>
      <c r="Q316" s="25"/>
      <c r="R316" s="25"/>
      <c r="S316" s="25"/>
      <c r="T316" s="25"/>
      <c r="U316" s="25"/>
      <c r="V316" s="25"/>
      <c r="W316" s="25"/>
      <c r="X316" s="25"/>
      <c r="Y316" s="25"/>
      <c r="Z316" s="25"/>
      <c r="AA316" s="25"/>
      <c r="AB316" s="25"/>
      <c r="AC316" s="25"/>
    </row>
    <row r="317" spans="1:29" ht="15.75" customHeight="1">
      <c r="A317" s="25"/>
      <c r="B317" s="25"/>
      <c r="C317" s="25"/>
      <c r="D317" s="25"/>
      <c r="E317" s="25"/>
      <c r="F317" s="25"/>
      <c r="G317" s="25"/>
      <c r="H317" s="25"/>
      <c r="I317" s="25"/>
      <c r="J317" s="25"/>
      <c r="K317" s="25"/>
      <c r="L317" s="25"/>
      <c r="M317" s="25"/>
      <c r="N317" s="25"/>
      <c r="O317" s="25"/>
      <c r="P317" s="25"/>
      <c r="Q317" s="25"/>
      <c r="R317" s="25"/>
      <c r="S317" s="25"/>
      <c r="T317" s="25"/>
      <c r="U317" s="25"/>
      <c r="V317" s="25"/>
      <c r="W317" s="25"/>
      <c r="X317" s="25"/>
      <c r="Y317" s="25"/>
      <c r="Z317" s="25"/>
      <c r="AA317" s="25"/>
      <c r="AB317" s="25"/>
      <c r="AC317" s="25"/>
    </row>
    <row r="318" spans="1:29" ht="15.75" customHeight="1">
      <c r="A318" s="25"/>
      <c r="B318" s="25"/>
      <c r="C318" s="25"/>
      <c r="D318" s="25"/>
      <c r="E318" s="25"/>
      <c r="F318" s="25"/>
      <c r="G318" s="25"/>
      <c r="H318" s="25"/>
      <c r="I318" s="25"/>
      <c r="J318" s="25"/>
      <c r="K318" s="25"/>
      <c r="L318" s="25"/>
      <c r="M318" s="25"/>
      <c r="N318" s="25"/>
      <c r="O318" s="25"/>
      <c r="P318" s="25"/>
      <c r="Q318" s="25"/>
      <c r="R318" s="25"/>
      <c r="S318" s="25"/>
      <c r="T318" s="25"/>
      <c r="U318" s="25"/>
      <c r="V318" s="25"/>
      <c r="W318" s="25"/>
      <c r="X318" s="25"/>
      <c r="Y318" s="25"/>
      <c r="Z318" s="25"/>
      <c r="AA318" s="25"/>
      <c r="AB318" s="25"/>
      <c r="AC318" s="25"/>
    </row>
    <row r="319" spans="1:29" ht="15.75" customHeight="1">
      <c r="A319" s="25"/>
      <c r="B319" s="25"/>
      <c r="C319" s="25"/>
      <c r="D319" s="25"/>
      <c r="E319" s="25"/>
      <c r="F319" s="25"/>
      <c r="G319" s="25"/>
      <c r="H319" s="25"/>
      <c r="I319" s="25"/>
      <c r="J319" s="25"/>
      <c r="K319" s="25"/>
      <c r="L319" s="25"/>
      <c r="M319" s="25"/>
      <c r="N319" s="25"/>
      <c r="O319" s="25"/>
      <c r="P319" s="25"/>
      <c r="Q319" s="25"/>
      <c r="R319" s="25"/>
      <c r="S319" s="25"/>
      <c r="T319" s="25"/>
      <c r="U319" s="25"/>
      <c r="V319" s="25"/>
      <c r="W319" s="25"/>
      <c r="X319" s="25"/>
      <c r="Y319" s="25"/>
      <c r="Z319" s="25"/>
      <c r="AA319" s="25"/>
      <c r="AB319" s="25"/>
      <c r="AC319" s="25"/>
    </row>
    <row r="320" spans="1:29" ht="15.75" customHeight="1">
      <c r="A320" s="25"/>
      <c r="B320" s="25"/>
      <c r="C320" s="25"/>
      <c r="D320" s="25"/>
      <c r="E320" s="25"/>
      <c r="F320" s="25"/>
      <c r="G320" s="25"/>
      <c r="H320" s="25"/>
      <c r="I320" s="25"/>
      <c r="J320" s="25"/>
      <c r="K320" s="25"/>
      <c r="L320" s="25"/>
      <c r="M320" s="25"/>
      <c r="N320" s="25"/>
      <c r="O320" s="25"/>
      <c r="P320" s="25"/>
      <c r="Q320" s="25"/>
      <c r="R320" s="25"/>
      <c r="S320" s="25"/>
      <c r="T320" s="25"/>
      <c r="U320" s="25"/>
      <c r="V320" s="25"/>
      <c r="W320" s="25"/>
      <c r="X320" s="25"/>
      <c r="Y320" s="25"/>
      <c r="Z320" s="25"/>
      <c r="AA320" s="25"/>
      <c r="AB320" s="25"/>
      <c r="AC320" s="25"/>
    </row>
    <row r="321" spans="1:29" ht="15.75" customHeight="1">
      <c r="A321" s="25"/>
      <c r="B321" s="25"/>
      <c r="C321" s="25"/>
      <c r="D321" s="25"/>
      <c r="E321" s="25"/>
      <c r="F321" s="25"/>
      <c r="G321" s="25"/>
      <c r="H321" s="25"/>
      <c r="I321" s="25"/>
      <c r="J321" s="25"/>
      <c r="K321" s="25"/>
      <c r="L321" s="25"/>
      <c r="M321" s="25"/>
      <c r="N321" s="25"/>
      <c r="O321" s="25"/>
      <c r="P321" s="25"/>
      <c r="Q321" s="25"/>
      <c r="R321" s="25"/>
      <c r="S321" s="25"/>
      <c r="T321" s="25"/>
      <c r="U321" s="25"/>
      <c r="V321" s="25"/>
      <c r="W321" s="25"/>
      <c r="X321" s="25"/>
      <c r="Y321" s="25"/>
      <c r="Z321" s="25"/>
      <c r="AA321" s="25"/>
      <c r="AB321" s="25"/>
      <c r="AC321" s="25"/>
    </row>
    <row r="322" spans="1:29" ht="15.75" customHeight="1">
      <c r="A322" s="25"/>
      <c r="B322" s="25"/>
      <c r="C322" s="25"/>
      <c r="D322" s="25"/>
      <c r="E322" s="25"/>
      <c r="F322" s="25"/>
      <c r="G322" s="25"/>
      <c r="H322" s="25"/>
      <c r="I322" s="25"/>
      <c r="J322" s="25"/>
      <c r="K322" s="25"/>
      <c r="L322" s="25"/>
      <c r="M322" s="25"/>
      <c r="N322" s="25"/>
      <c r="O322" s="25"/>
      <c r="P322" s="25"/>
      <c r="Q322" s="25"/>
      <c r="R322" s="25"/>
      <c r="S322" s="25"/>
      <c r="T322" s="25"/>
      <c r="U322" s="25"/>
      <c r="V322" s="25"/>
      <c r="W322" s="25"/>
      <c r="X322" s="25"/>
      <c r="Y322" s="25"/>
      <c r="Z322" s="25"/>
      <c r="AA322" s="25"/>
      <c r="AB322" s="25"/>
      <c r="AC322" s="25"/>
    </row>
    <row r="323" spans="1:29" ht="15.75" customHeight="1">
      <c r="A323" s="25"/>
      <c r="B323" s="25"/>
      <c r="C323" s="25"/>
      <c r="D323" s="25"/>
      <c r="E323" s="25"/>
      <c r="F323" s="25"/>
      <c r="G323" s="25"/>
      <c r="H323" s="25"/>
      <c r="I323" s="25"/>
      <c r="J323" s="25"/>
      <c r="K323" s="25"/>
      <c r="L323" s="25"/>
      <c r="M323" s="25"/>
      <c r="N323" s="25"/>
      <c r="O323" s="25"/>
      <c r="P323" s="25"/>
      <c r="Q323" s="25"/>
      <c r="R323" s="25"/>
      <c r="S323" s="25"/>
      <c r="T323" s="25"/>
      <c r="U323" s="25"/>
      <c r="V323" s="25"/>
      <c r="W323" s="25"/>
      <c r="X323" s="25"/>
      <c r="Y323" s="25"/>
      <c r="Z323" s="25"/>
      <c r="AA323" s="25"/>
      <c r="AB323" s="25"/>
      <c r="AC323" s="25"/>
    </row>
    <row r="324" spans="1:29" ht="15.75" customHeight="1">
      <c r="A324" s="25"/>
      <c r="B324" s="25"/>
      <c r="C324" s="25"/>
      <c r="D324" s="25"/>
      <c r="E324" s="25"/>
      <c r="F324" s="25"/>
      <c r="G324" s="25"/>
      <c r="H324" s="25"/>
      <c r="I324" s="25"/>
      <c r="J324" s="25"/>
      <c r="K324" s="25"/>
      <c r="L324" s="25"/>
      <c r="M324" s="25"/>
      <c r="N324" s="25"/>
      <c r="O324" s="25"/>
      <c r="P324" s="25"/>
      <c r="Q324" s="25"/>
      <c r="R324" s="25"/>
      <c r="S324" s="25"/>
      <c r="T324" s="25"/>
      <c r="U324" s="25"/>
      <c r="V324" s="25"/>
      <c r="W324" s="25"/>
      <c r="X324" s="25"/>
      <c r="Y324" s="25"/>
      <c r="Z324" s="25"/>
      <c r="AA324" s="25"/>
      <c r="AB324" s="25"/>
      <c r="AC324" s="25"/>
    </row>
    <row r="325" spans="1:29" ht="15.75" customHeight="1">
      <c r="A325" s="25"/>
      <c r="B325" s="25"/>
      <c r="C325" s="25"/>
      <c r="D325" s="25"/>
      <c r="E325" s="25"/>
      <c r="F325" s="25"/>
      <c r="G325" s="25"/>
      <c r="H325" s="25"/>
      <c r="I325" s="25"/>
      <c r="J325" s="25"/>
      <c r="K325" s="25"/>
      <c r="L325" s="25"/>
      <c r="M325" s="25"/>
      <c r="N325" s="25"/>
      <c r="O325" s="25"/>
      <c r="P325" s="25"/>
      <c r="Q325" s="25"/>
      <c r="R325" s="25"/>
      <c r="S325" s="25"/>
      <c r="T325" s="25"/>
      <c r="U325" s="25"/>
      <c r="V325" s="25"/>
      <c r="W325" s="25"/>
      <c r="X325" s="25"/>
      <c r="Y325" s="25"/>
      <c r="Z325" s="25"/>
      <c r="AA325" s="25"/>
      <c r="AB325" s="25"/>
      <c r="AC325" s="25"/>
    </row>
    <row r="326" spans="1:29" ht="15.75" customHeight="1">
      <c r="A326" s="25"/>
      <c r="B326" s="25"/>
      <c r="C326" s="25"/>
      <c r="D326" s="25"/>
      <c r="E326" s="25"/>
      <c r="F326" s="25"/>
      <c r="G326" s="25"/>
      <c r="H326" s="25"/>
      <c r="I326" s="25"/>
      <c r="J326" s="25"/>
      <c r="K326" s="25"/>
      <c r="L326" s="25"/>
      <c r="M326" s="25"/>
      <c r="N326" s="25"/>
      <c r="O326" s="25"/>
      <c r="P326" s="25"/>
      <c r="Q326" s="25"/>
      <c r="R326" s="25"/>
      <c r="S326" s="25"/>
      <c r="T326" s="25"/>
      <c r="U326" s="25"/>
      <c r="V326" s="25"/>
      <c r="W326" s="25"/>
      <c r="X326" s="25"/>
      <c r="Y326" s="25"/>
      <c r="Z326" s="25"/>
      <c r="AA326" s="25"/>
      <c r="AB326" s="25"/>
      <c r="AC326" s="25"/>
    </row>
    <row r="327" spans="1:29" ht="15.75" customHeight="1">
      <c r="A327" s="25"/>
      <c r="B327" s="25"/>
      <c r="C327" s="25"/>
      <c r="D327" s="25"/>
      <c r="E327" s="25"/>
      <c r="F327" s="25"/>
      <c r="G327" s="25"/>
      <c r="H327" s="25"/>
      <c r="I327" s="25"/>
      <c r="J327" s="25"/>
      <c r="K327" s="25"/>
      <c r="L327" s="25"/>
      <c r="M327" s="25"/>
      <c r="N327" s="25"/>
      <c r="O327" s="25"/>
      <c r="P327" s="25"/>
      <c r="Q327" s="25"/>
      <c r="R327" s="25"/>
      <c r="S327" s="25"/>
      <c r="T327" s="25"/>
      <c r="U327" s="25"/>
      <c r="V327" s="25"/>
      <c r="W327" s="25"/>
      <c r="X327" s="25"/>
      <c r="Y327" s="25"/>
      <c r="Z327" s="25"/>
      <c r="AA327" s="25"/>
      <c r="AB327" s="25"/>
      <c r="AC327" s="25"/>
    </row>
    <row r="328" spans="1:29" ht="15.75" customHeight="1">
      <c r="A328" s="25"/>
      <c r="B328" s="25"/>
      <c r="C328" s="25"/>
      <c r="D328" s="25"/>
      <c r="E328" s="25"/>
      <c r="F328" s="25"/>
      <c r="G328" s="25"/>
      <c r="H328" s="25"/>
      <c r="I328" s="25"/>
      <c r="J328" s="25"/>
      <c r="K328" s="25"/>
      <c r="L328" s="25"/>
      <c r="M328" s="25"/>
      <c r="N328" s="25"/>
      <c r="O328" s="25"/>
      <c r="P328" s="25"/>
      <c r="Q328" s="25"/>
      <c r="R328" s="25"/>
      <c r="S328" s="25"/>
      <c r="T328" s="25"/>
      <c r="U328" s="25"/>
      <c r="V328" s="25"/>
      <c r="W328" s="25"/>
      <c r="X328" s="25"/>
      <c r="Y328" s="25"/>
      <c r="Z328" s="25"/>
      <c r="AA328" s="25"/>
      <c r="AB328" s="25"/>
      <c r="AC328" s="25"/>
    </row>
    <row r="329" spans="1:29" ht="15.75" customHeight="1">
      <c r="A329" s="25"/>
      <c r="B329" s="25"/>
      <c r="C329" s="25"/>
      <c r="D329" s="25"/>
      <c r="E329" s="25"/>
      <c r="F329" s="25"/>
      <c r="G329" s="25"/>
      <c r="H329" s="25"/>
      <c r="I329" s="25"/>
      <c r="J329" s="25"/>
      <c r="K329" s="25"/>
      <c r="L329" s="25"/>
      <c r="M329" s="25"/>
      <c r="N329" s="25"/>
      <c r="O329" s="25"/>
      <c r="P329" s="25"/>
      <c r="Q329" s="25"/>
      <c r="R329" s="25"/>
      <c r="S329" s="25"/>
      <c r="T329" s="25"/>
      <c r="U329" s="25"/>
      <c r="V329" s="25"/>
      <c r="W329" s="25"/>
      <c r="X329" s="25"/>
      <c r="Y329" s="25"/>
      <c r="Z329" s="25"/>
      <c r="AA329" s="25"/>
      <c r="AB329" s="25"/>
      <c r="AC329" s="25"/>
    </row>
    <row r="330" spans="1:29" ht="15.75" customHeight="1">
      <c r="A330" s="25"/>
      <c r="B330" s="25"/>
      <c r="C330" s="25"/>
      <c r="D330" s="25"/>
      <c r="E330" s="25"/>
      <c r="F330" s="25"/>
      <c r="G330" s="25"/>
      <c r="H330" s="25"/>
      <c r="I330" s="25"/>
      <c r="J330" s="25"/>
      <c r="K330" s="25"/>
      <c r="L330" s="25"/>
      <c r="M330" s="25"/>
      <c r="N330" s="25"/>
      <c r="O330" s="25"/>
      <c r="P330" s="25"/>
      <c r="Q330" s="25"/>
      <c r="R330" s="25"/>
      <c r="S330" s="25"/>
      <c r="T330" s="25"/>
      <c r="U330" s="25"/>
      <c r="V330" s="25"/>
      <c r="W330" s="25"/>
      <c r="X330" s="25"/>
      <c r="Y330" s="25"/>
      <c r="Z330" s="25"/>
      <c r="AA330" s="25"/>
      <c r="AB330" s="25"/>
      <c r="AC330" s="25"/>
    </row>
    <row r="331" spans="1:29" ht="15.75" customHeight="1">
      <c r="A331" s="25"/>
      <c r="B331" s="25"/>
      <c r="C331" s="25"/>
      <c r="D331" s="25"/>
      <c r="E331" s="25"/>
      <c r="F331" s="25"/>
      <c r="G331" s="25"/>
      <c r="H331" s="25"/>
      <c r="I331" s="25"/>
      <c r="J331" s="25"/>
      <c r="K331" s="25"/>
      <c r="L331" s="25"/>
      <c r="M331" s="25"/>
      <c r="N331" s="25"/>
      <c r="O331" s="25"/>
      <c r="P331" s="25"/>
      <c r="Q331" s="25"/>
      <c r="R331" s="25"/>
      <c r="S331" s="25"/>
      <c r="T331" s="25"/>
      <c r="U331" s="25"/>
      <c r="V331" s="25"/>
      <c r="W331" s="25"/>
      <c r="X331" s="25"/>
      <c r="Y331" s="25"/>
      <c r="Z331" s="25"/>
      <c r="AA331" s="25"/>
      <c r="AB331" s="25"/>
      <c r="AC331" s="25"/>
    </row>
    <row r="332" spans="1:29" ht="15.75" customHeight="1">
      <c r="A332" s="25"/>
      <c r="B332" s="25"/>
      <c r="C332" s="25"/>
      <c r="D332" s="25"/>
      <c r="E332" s="25"/>
      <c r="F332" s="25"/>
      <c r="G332" s="25"/>
      <c r="H332" s="25"/>
      <c r="I332" s="25"/>
      <c r="J332" s="25"/>
      <c r="K332" s="25"/>
      <c r="L332" s="25"/>
      <c r="M332" s="25"/>
      <c r="N332" s="25"/>
      <c r="O332" s="25"/>
      <c r="P332" s="25"/>
      <c r="Q332" s="25"/>
      <c r="R332" s="25"/>
      <c r="S332" s="25"/>
      <c r="T332" s="25"/>
      <c r="U332" s="25"/>
      <c r="V332" s="25"/>
      <c r="W332" s="25"/>
      <c r="X332" s="25"/>
      <c r="Y332" s="25"/>
      <c r="Z332" s="25"/>
      <c r="AA332" s="25"/>
      <c r="AB332" s="25"/>
      <c r="AC332" s="25"/>
    </row>
    <row r="333" spans="1:29" ht="15.75" customHeight="1">
      <c r="A333" s="25"/>
      <c r="B333" s="25"/>
      <c r="C333" s="25"/>
      <c r="D333" s="25"/>
      <c r="E333" s="25"/>
      <c r="F333" s="25"/>
      <c r="G333" s="25"/>
      <c r="H333" s="25"/>
      <c r="I333" s="25"/>
      <c r="J333" s="25"/>
      <c r="K333" s="25"/>
      <c r="L333" s="25"/>
      <c r="M333" s="25"/>
      <c r="N333" s="25"/>
      <c r="O333" s="25"/>
      <c r="P333" s="25"/>
      <c r="Q333" s="25"/>
      <c r="R333" s="25"/>
      <c r="S333" s="25"/>
      <c r="T333" s="25"/>
      <c r="U333" s="25"/>
      <c r="V333" s="25"/>
      <c r="W333" s="25"/>
      <c r="X333" s="25"/>
      <c r="Y333" s="25"/>
      <c r="Z333" s="25"/>
      <c r="AA333" s="25"/>
      <c r="AB333" s="25"/>
      <c r="AC333" s="25"/>
    </row>
    <row r="334" spans="1:29" ht="15.75" customHeight="1">
      <c r="A334" s="25"/>
      <c r="B334" s="25"/>
      <c r="C334" s="25"/>
      <c r="D334" s="25"/>
      <c r="E334" s="25"/>
      <c r="F334" s="25"/>
      <c r="G334" s="25"/>
      <c r="H334" s="25"/>
      <c r="I334" s="25"/>
      <c r="J334" s="25"/>
      <c r="K334" s="25"/>
      <c r="L334" s="25"/>
      <c r="M334" s="25"/>
      <c r="N334" s="25"/>
      <c r="O334" s="25"/>
      <c r="P334" s="25"/>
      <c r="Q334" s="25"/>
      <c r="R334" s="25"/>
      <c r="S334" s="25"/>
      <c r="T334" s="25"/>
      <c r="U334" s="25"/>
      <c r="V334" s="25"/>
      <c r="W334" s="25"/>
      <c r="X334" s="25"/>
      <c r="Y334" s="25"/>
      <c r="Z334" s="25"/>
      <c r="AA334" s="25"/>
      <c r="AB334" s="25"/>
      <c r="AC334" s="25"/>
    </row>
    <row r="335" spans="1:29" ht="15.75" customHeight="1">
      <c r="A335" s="25"/>
      <c r="B335" s="25"/>
      <c r="C335" s="25"/>
      <c r="D335" s="25"/>
      <c r="E335" s="25"/>
      <c r="F335" s="25"/>
      <c r="G335" s="25"/>
      <c r="H335" s="25"/>
      <c r="I335" s="25"/>
      <c r="J335" s="25"/>
      <c r="K335" s="25"/>
      <c r="L335" s="25"/>
      <c r="M335" s="25"/>
      <c r="N335" s="25"/>
      <c r="O335" s="25"/>
      <c r="P335" s="25"/>
      <c r="Q335" s="25"/>
      <c r="R335" s="25"/>
      <c r="S335" s="25"/>
      <c r="T335" s="25"/>
      <c r="U335" s="25"/>
      <c r="V335" s="25"/>
      <c r="W335" s="25"/>
      <c r="X335" s="25"/>
      <c r="Y335" s="25"/>
      <c r="Z335" s="25"/>
      <c r="AA335" s="25"/>
      <c r="AB335" s="25"/>
      <c r="AC335" s="25"/>
    </row>
    <row r="336" spans="1:29" ht="15.75" customHeight="1">
      <c r="A336" s="25"/>
      <c r="B336" s="25"/>
      <c r="C336" s="25"/>
      <c r="D336" s="25"/>
      <c r="E336" s="25"/>
      <c r="F336" s="25"/>
      <c r="G336" s="25"/>
      <c r="H336" s="25"/>
      <c r="I336" s="25"/>
      <c r="J336" s="25"/>
      <c r="K336" s="25"/>
      <c r="L336" s="25"/>
      <c r="M336" s="25"/>
      <c r="N336" s="25"/>
      <c r="O336" s="25"/>
      <c r="P336" s="25"/>
      <c r="Q336" s="25"/>
      <c r="R336" s="25"/>
      <c r="S336" s="25"/>
      <c r="T336" s="25"/>
      <c r="U336" s="25"/>
      <c r="V336" s="25"/>
      <c r="W336" s="25"/>
      <c r="X336" s="25"/>
      <c r="Y336" s="25"/>
      <c r="Z336" s="25"/>
      <c r="AA336" s="25"/>
      <c r="AB336" s="25"/>
      <c r="AC336" s="25"/>
    </row>
    <row r="337" spans="1:29" ht="15.75" customHeight="1">
      <c r="A337" s="25"/>
      <c r="B337" s="25"/>
      <c r="C337" s="25"/>
      <c r="D337" s="25"/>
      <c r="E337" s="25"/>
      <c r="F337" s="25"/>
      <c r="G337" s="25"/>
      <c r="H337" s="25"/>
      <c r="I337" s="25"/>
      <c r="J337" s="25"/>
      <c r="K337" s="25"/>
      <c r="L337" s="25"/>
      <c r="M337" s="25"/>
      <c r="N337" s="25"/>
      <c r="O337" s="25"/>
      <c r="P337" s="25"/>
      <c r="Q337" s="25"/>
      <c r="R337" s="25"/>
      <c r="S337" s="25"/>
      <c r="T337" s="25"/>
      <c r="U337" s="25"/>
      <c r="V337" s="25"/>
      <c r="W337" s="25"/>
      <c r="X337" s="25"/>
      <c r="Y337" s="25"/>
      <c r="Z337" s="25"/>
      <c r="AA337" s="25"/>
      <c r="AB337" s="25"/>
      <c r="AC337" s="25"/>
    </row>
    <row r="338" spans="1:29" ht="15.75" customHeight="1">
      <c r="A338" s="25"/>
      <c r="B338" s="25"/>
      <c r="C338" s="25"/>
      <c r="D338" s="25"/>
      <c r="E338" s="25"/>
      <c r="F338" s="25"/>
      <c r="G338" s="25"/>
      <c r="H338" s="25"/>
      <c r="I338" s="25"/>
      <c r="J338" s="25"/>
      <c r="K338" s="25"/>
      <c r="L338" s="25"/>
      <c r="M338" s="25"/>
      <c r="N338" s="25"/>
      <c r="O338" s="25"/>
      <c r="P338" s="25"/>
      <c r="Q338" s="25"/>
      <c r="R338" s="25"/>
      <c r="S338" s="25"/>
      <c r="T338" s="25"/>
      <c r="U338" s="25"/>
      <c r="V338" s="25"/>
      <c r="W338" s="25"/>
      <c r="X338" s="25"/>
      <c r="Y338" s="25"/>
      <c r="Z338" s="25"/>
      <c r="AA338" s="25"/>
      <c r="AB338" s="25"/>
      <c r="AC338" s="25"/>
    </row>
    <row r="339" spans="1:29" ht="15.75" customHeight="1">
      <c r="A339" s="25"/>
      <c r="B339" s="25"/>
      <c r="C339" s="25"/>
      <c r="D339" s="25"/>
      <c r="E339" s="25"/>
      <c r="F339" s="25"/>
      <c r="G339" s="25"/>
      <c r="H339" s="25"/>
      <c r="I339" s="25"/>
      <c r="J339" s="25"/>
      <c r="K339" s="25"/>
      <c r="L339" s="25"/>
      <c r="M339" s="25"/>
      <c r="N339" s="25"/>
      <c r="O339" s="25"/>
      <c r="P339" s="25"/>
      <c r="Q339" s="25"/>
      <c r="R339" s="25"/>
      <c r="S339" s="25"/>
      <c r="T339" s="25"/>
      <c r="U339" s="25"/>
      <c r="V339" s="25"/>
      <c r="W339" s="25"/>
      <c r="X339" s="25"/>
      <c r="Y339" s="25"/>
      <c r="Z339" s="25"/>
      <c r="AA339" s="25"/>
      <c r="AB339" s="25"/>
      <c r="AC339" s="25"/>
    </row>
    <row r="340" spans="1:29" ht="15.75" customHeight="1">
      <c r="A340" s="25"/>
      <c r="B340" s="25"/>
      <c r="C340" s="25"/>
      <c r="D340" s="25"/>
      <c r="E340" s="25"/>
      <c r="F340" s="25"/>
      <c r="G340" s="25"/>
      <c r="H340" s="25"/>
      <c r="I340" s="25"/>
      <c r="J340" s="25"/>
      <c r="K340" s="25"/>
      <c r="L340" s="25"/>
      <c r="M340" s="25"/>
      <c r="N340" s="25"/>
      <c r="O340" s="25"/>
      <c r="P340" s="25"/>
      <c r="Q340" s="25"/>
      <c r="R340" s="25"/>
      <c r="S340" s="25"/>
      <c r="T340" s="25"/>
      <c r="U340" s="25"/>
      <c r="V340" s="25"/>
      <c r="W340" s="25"/>
      <c r="X340" s="25"/>
      <c r="Y340" s="25"/>
      <c r="Z340" s="25"/>
      <c r="AA340" s="25"/>
      <c r="AB340" s="25"/>
      <c r="AC340" s="25"/>
    </row>
    <row r="341" spans="1:29" ht="15.75" customHeight="1">
      <c r="A341" s="25"/>
      <c r="B341" s="25"/>
      <c r="C341" s="25"/>
      <c r="D341" s="25"/>
      <c r="E341" s="25"/>
      <c r="F341" s="25"/>
      <c r="G341" s="25"/>
      <c r="H341" s="25"/>
      <c r="I341" s="25"/>
      <c r="J341" s="25"/>
      <c r="K341" s="25"/>
      <c r="L341" s="25"/>
      <c r="M341" s="25"/>
      <c r="N341" s="25"/>
      <c r="O341" s="25"/>
      <c r="P341" s="25"/>
      <c r="Q341" s="25"/>
      <c r="R341" s="25"/>
      <c r="S341" s="25"/>
      <c r="T341" s="25"/>
      <c r="U341" s="25"/>
      <c r="V341" s="25"/>
      <c r="W341" s="25"/>
      <c r="X341" s="25"/>
      <c r="Y341" s="25"/>
      <c r="Z341" s="25"/>
      <c r="AA341" s="25"/>
      <c r="AB341" s="25"/>
      <c r="AC341" s="25"/>
    </row>
    <row r="342" spans="1:29" ht="15.75" customHeight="1">
      <c r="A342" s="25"/>
      <c r="B342" s="25"/>
      <c r="C342" s="25"/>
      <c r="D342" s="25"/>
      <c r="E342" s="25"/>
      <c r="F342" s="25"/>
      <c r="G342" s="25"/>
      <c r="H342" s="25"/>
      <c r="I342" s="25"/>
      <c r="J342" s="25"/>
      <c r="K342" s="25"/>
      <c r="L342" s="25"/>
      <c r="M342" s="25"/>
      <c r="N342" s="25"/>
      <c r="O342" s="25"/>
      <c r="P342" s="25"/>
      <c r="Q342" s="25"/>
      <c r="R342" s="25"/>
      <c r="S342" s="25"/>
      <c r="T342" s="25"/>
      <c r="U342" s="25"/>
      <c r="V342" s="25"/>
      <c r="W342" s="25"/>
      <c r="X342" s="25"/>
      <c r="Y342" s="25"/>
      <c r="Z342" s="25"/>
      <c r="AA342" s="25"/>
      <c r="AB342" s="25"/>
      <c r="AC342" s="25"/>
    </row>
    <row r="343" spans="1:29" ht="15.75" customHeight="1">
      <c r="A343" s="25"/>
      <c r="B343" s="25"/>
      <c r="C343" s="25"/>
      <c r="D343" s="25"/>
      <c r="E343" s="25"/>
      <c r="F343" s="25"/>
      <c r="G343" s="25"/>
      <c r="H343" s="25"/>
      <c r="I343" s="25"/>
      <c r="J343" s="25"/>
      <c r="K343" s="25"/>
      <c r="L343" s="25"/>
      <c r="M343" s="25"/>
      <c r="N343" s="25"/>
      <c r="O343" s="25"/>
      <c r="P343" s="25"/>
      <c r="Q343" s="25"/>
      <c r="R343" s="25"/>
      <c r="S343" s="25"/>
      <c r="T343" s="25"/>
      <c r="U343" s="25"/>
      <c r="V343" s="25"/>
      <c r="W343" s="25"/>
      <c r="X343" s="25"/>
      <c r="Y343" s="25"/>
      <c r="Z343" s="25"/>
      <c r="AA343" s="25"/>
      <c r="AB343" s="25"/>
      <c r="AC343" s="25"/>
    </row>
    <row r="344" spans="1:29" ht="15.75" customHeight="1">
      <c r="A344" s="25"/>
      <c r="B344" s="25"/>
      <c r="C344" s="25"/>
      <c r="D344" s="25"/>
      <c r="E344" s="25"/>
      <c r="F344" s="25"/>
      <c r="G344" s="25"/>
      <c r="H344" s="25"/>
      <c r="I344" s="25"/>
      <c r="J344" s="25"/>
      <c r="K344" s="25"/>
      <c r="L344" s="25"/>
      <c r="M344" s="25"/>
      <c r="N344" s="25"/>
      <c r="O344" s="25"/>
      <c r="P344" s="25"/>
      <c r="Q344" s="25"/>
      <c r="R344" s="25"/>
      <c r="S344" s="25"/>
      <c r="T344" s="25"/>
      <c r="U344" s="25"/>
      <c r="V344" s="25"/>
      <c r="W344" s="25"/>
      <c r="X344" s="25"/>
      <c r="Y344" s="25"/>
      <c r="Z344" s="25"/>
      <c r="AA344" s="25"/>
      <c r="AB344" s="25"/>
      <c r="AC344" s="25"/>
    </row>
    <row r="345" spans="1:29" ht="15.75" customHeight="1">
      <c r="A345" s="25"/>
      <c r="B345" s="25"/>
      <c r="C345" s="25"/>
      <c r="D345" s="25"/>
      <c r="E345" s="25"/>
      <c r="F345" s="25"/>
      <c r="G345" s="25"/>
      <c r="H345" s="25"/>
      <c r="I345" s="25"/>
      <c r="J345" s="25"/>
      <c r="K345" s="25"/>
      <c r="L345" s="25"/>
      <c r="M345" s="25"/>
      <c r="N345" s="25"/>
      <c r="O345" s="25"/>
      <c r="P345" s="25"/>
      <c r="Q345" s="25"/>
      <c r="R345" s="25"/>
      <c r="S345" s="25"/>
      <c r="T345" s="25"/>
      <c r="U345" s="25"/>
      <c r="V345" s="25"/>
      <c r="W345" s="25"/>
      <c r="X345" s="25"/>
      <c r="Y345" s="25"/>
      <c r="Z345" s="25"/>
      <c r="AA345" s="25"/>
      <c r="AB345" s="25"/>
      <c r="AC345" s="25"/>
    </row>
    <row r="346" spans="1:29" ht="15.75" customHeight="1">
      <c r="A346" s="25"/>
      <c r="B346" s="25"/>
      <c r="C346" s="25"/>
      <c r="D346" s="25"/>
      <c r="E346" s="25"/>
      <c r="F346" s="25"/>
      <c r="G346" s="25"/>
      <c r="H346" s="25"/>
      <c r="I346" s="25"/>
      <c r="J346" s="25"/>
      <c r="K346" s="25"/>
      <c r="L346" s="25"/>
      <c r="M346" s="25"/>
      <c r="N346" s="25"/>
      <c r="O346" s="25"/>
      <c r="P346" s="25"/>
      <c r="Q346" s="25"/>
      <c r="R346" s="25"/>
      <c r="S346" s="25"/>
      <c r="T346" s="25"/>
      <c r="U346" s="25"/>
      <c r="V346" s="25"/>
      <c r="W346" s="25"/>
      <c r="X346" s="25"/>
      <c r="Y346" s="25"/>
      <c r="Z346" s="25"/>
      <c r="AA346" s="25"/>
      <c r="AB346" s="25"/>
      <c r="AC346" s="25"/>
    </row>
    <row r="347" spans="1:29" ht="15.75" customHeight="1">
      <c r="A347" s="25"/>
      <c r="B347" s="25"/>
      <c r="C347" s="25"/>
      <c r="D347" s="25"/>
      <c r="E347" s="25"/>
      <c r="F347" s="25"/>
      <c r="G347" s="25"/>
      <c r="H347" s="25"/>
      <c r="I347" s="25"/>
      <c r="J347" s="25"/>
      <c r="K347" s="25"/>
      <c r="L347" s="25"/>
      <c r="M347" s="25"/>
      <c r="N347" s="25"/>
      <c r="O347" s="25"/>
      <c r="P347" s="25"/>
      <c r="Q347" s="25"/>
      <c r="R347" s="25"/>
      <c r="S347" s="25"/>
      <c r="T347" s="25"/>
      <c r="U347" s="25"/>
      <c r="V347" s="25"/>
      <c r="W347" s="25"/>
      <c r="X347" s="25"/>
      <c r="Y347" s="25"/>
      <c r="Z347" s="25"/>
      <c r="AA347" s="25"/>
      <c r="AB347" s="25"/>
      <c r="AC347" s="25"/>
    </row>
    <row r="348" spans="1:29" ht="15.75" customHeight="1">
      <c r="A348" s="25"/>
      <c r="B348" s="25"/>
      <c r="C348" s="25"/>
      <c r="D348" s="25"/>
      <c r="E348" s="25"/>
      <c r="F348" s="25"/>
      <c r="G348" s="25"/>
      <c r="H348" s="25"/>
      <c r="I348" s="25"/>
      <c r="J348" s="25"/>
      <c r="K348" s="25"/>
      <c r="L348" s="25"/>
      <c r="M348" s="25"/>
      <c r="N348" s="25"/>
      <c r="O348" s="25"/>
      <c r="P348" s="25"/>
      <c r="Q348" s="25"/>
      <c r="R348" s="25"/>
      <c r="S348" s="25"/>
      <c r="T348" s="25"/>
      <c r="U348" s="25"/>
      <c r="V348" s="25"/>
      <c r="W348" s="25"/>
      <c r="X348" s="25"/>
      <c r="Y348" s="25"/>
      <c r="Z348" s="25"/>
      <c r="AA348" s="25"/>
      <c r="AB348" s="25"/>
      <c r="AC348" s="25"/>
    </row>
    <row r="349" spans="1:29" ht="15.75" customHeight="1">
      <c r="A349" s="25"/>
      <c r="B349" s="25"/>
      <c r="C349" s="25"/>
      <c r="D349" s="25"/>
      <c r="E349" s="25"/>
      <c r="F349" s="25"/>
      <c r="G349" s="25"/>
      <c r="H349" s="25"/>
      <c r="I349" s="25"/>
      <c r="J349" s="25"/>
      <c r="K349" s="25"/>
      <c r="L349" s="25"/>
      <c r="M349" s="25"/>
      <c r="N349" s="25"/>
      <c r="O349" s="25"/>
      <c r="P349" s="25"/>
      <c r="Q349" s="25"/>
      <c r="R349" s="25"/>
      <c r="S349" s="25"/>
      <c r="T349" s="25"/>
      <c r="U349" s="25"/>
      <c r="V349" s="25"/>
      <c r="W349" s="25"/>
      <c r="X349" s="25"/>
      <c r="Y349" s="25"/>
      <c r="Z349" s="25"/>
      <c r="AA349" s="25"/>
      <c r="AB349" s="25"/>
      <c r="AC349" s="25"/>
    </row>
    <row r="350" spans="1:29" ht="15.75" customHeight="1">
      <c r="A350" s="25"/>
      <c r="B350" s="25"/>
      <c r="C350" s="25"/>
      <c r="D350" s="25"/>
      <c r="E350" s="25"/>
      <c r="F350" s="25"/>
      <c r="G350" s="25"/>
      <c r="H350" s="25"/>
      <c r="I350" s="25"/>
      <c r="J350" s="25"/>
      <c r="K350" s="25"/>
      <c r="L350" s="25"/>
      <c r="M350" s="25"/>
      <c r="N350" s="25"/>
      <c r="O350" s="25"/>
      <c r="P350" s="25"/>
      <c r="Q350" s="25"/>
      <c r="R350" s="25"/>
      <c r="S350" s="25"/>
      <c r="T350" s="25"/>
      <c r="U350" s="25"/>
      <c r="V350" s="25"/>
      <c r="W350" s="25"/>
      <c r="X350" s="25"/>
      <c r="Y350" s="25"/>
      <c r="Z350" s="25"/>
      <c r="AA350" s="25"/>
      <c r="AB350" s="25"/>
      <c r="AC350" s="25"/>
    </row>
    <row r="351" spans="1:29" ht="15.75" customHeight="1">
      <c r="A351" s="25"/>
      <c r="B351" s="25"/>
      <c r="C351" s="25"/>
      <c r="D351" s="25"/>
      <c r="E351" s="25"/>
      <c r="F351" s="25"/>
      <c r="G351" s="25"/>
      <c r="H351" s="25"/>
      <c r="I351" s="25"/>
      <c r="J351" s="25"/>
      <c r="K351" s="25"/>
      <c r="L351" s="25"/>
      <c r="M351" s="25"/>
      <c r="N351" s="25"/>
      <c r="O351" s="25"/>
      <c r="P351" s="25"/>
      <c r="Q351" s="25"/>
      <c r="R351" s="25"/>
      <c r="S351" s="25"/>
      <c r="T351" s="25"/>
      <c r="U351" s="25"/>
      <c r="V351" s="25"/>
      <c r="W351" s="25"/>
      <c r="X351" s="25"/>
      <c r="Y351" s="25"/>
      <c r="Z351" s="25"/>
      <c r="AA351" s="25"/>
      <c r="AB351" s="25"/>
      <c r="AC351" s="25"/>
    </row>
    <row r="352" spans="1:29" ht="15.75" customHeight="1">
      <c r="A352" s="25"/>
      <c r="B352" s="25"/>
      <c r="C352" s="25"/>
      <c r="D352" s="25"/>
      <c r="E352" s="25"/>
      <c r="F352" s="25"/>
      <c r="G352" s="25"/>
      <c r="H352" s="25"/>
      <c r="I352" s="25"/>
      <c r="J352" s="25"/>
      <c r="K352" s="25"/>
      <c r="L352" s="25"/>
      <c r="M352" s="25"/>
      <c r="N352" s="25"/>
      <c r="O352" s="25"/>
      <c r="P352" s="25"/>
      <c r="Q352" s="25"/>
      <c r="R352" s="25"/>
      <c r="S352" s="25"/>
      <c r="T352" s="25"/>
      <c r="U352" s="25"/>
      <c r="V352" s="25"/>
      <c r="W352" s="25"/>
      <c r="X352" s="25"/>
      <c r="Y352" s="25"/>
      <c r="Z352" s="25"/>
      <c r="AA352" s="25"/>
      <c r="AB352" s="25"/>
      <c r="AC352" s="25"/>
    </row>
    <row r="353" spans="1:29" ht="15.75" customHeight="1">
      <c r="A353" s="25"/>
      <c r="B353" s="25"/>
      <c r="C353" s="25"/>
      <c r="D353" s="25"/>
      <c r="E353" s="25"/>
      <c r="F353" s="25"/>
      <c r="G353" s="25"/>
      <c r="H353" s="25"/>
      <c r="I353" s="25"/>
      <c r="J353" s="25"/>
      <c r="K353" s="25"/>
      <c r="L353" s="25"/>
      <c r="M353" s="25"/>
      <c r="N353" s="25"/>
      <c r="O353" s="25"/>
      <c r="P353" s="25"/>
      <c r="Q353" s="25"/>
      <c r="R353" s="25"/>
      <c r="S353" s="25"/>
      <c r="T353" s="25"/>
      <c r="U353" s="25"/>
      <c r="V353" s="25"/>
      <c r="W353" s="25"/>
      <c r="X353" s="25"/>
      <c r="Y353" s="25"/>
      <c r="Z353" s="25"/>
      <c r="AA353" s="25"/>
      <c r="AB353" s="25"/>
      <c r="AC353" s="25"/>
    </row>
    <row r="354" spans="1:29" ht="15.75" customHeight="1">
      <c r="A354" s="25"/>
      <c r="B354" s="25"/>
      <c r="C354" s="25"/>
      <c r="D354" s="25"/>
      <c r="E354" s="25"/>
      <c r="F354" s="25"/>
      <c r="G354" s="25"/>
      <c r="H354" s="25"/>
      <c r="I354" s="25"/>
      <c r="J354" s="25"/>
      <c r="K354" s="25"/>
      <c r="L354" s="25"/>
      <c r="M354" s="25"/>
      <c r="N354" s="25"/>
      <c r="O354" s="25"/>
      <c r="P354" s="25"/>
      <c r="Q354" s="25"/>
      <c r="R354" s="25"/>
      <c r="S354" s="25"/>
      <c r="T354" s="25"/>
      <c r="U354" s="25"/>
      <c r="V354" s="25"/>
      <c r="W354" s="25"/>
      <c r="X354" s="25"/>
      <c r="Y354" s="25"/>
      <c r="Z354" s="25"/>
      <c r="AA354" s="25"/>
      <c r="AB354" s="25"/>
      <c r="AC354" s="25"/>
    </row>
    <row r="355" spans="1:29" ht="15.75" customHeight="1">
      <c r="A355" s="25"/>
      <c r="B355" s="25"/>
      <c r="C355" s="25"/>
      <c r="D355" s="25"/>
      <c r="E355" s="25"/>
      <c r="F355" s="25"/>
      <c r="G355" s="25"/>
      <c r="H355" s="25"/>
      <c r="I355" s="25"/>
      <c r="J355" s="25"/>
      <c r="K355" s="25"/>
      <c r="L355" s="25"/>
      <c r="M355" s="25"/>
      <c r="N355" s="25"/>
      <c r="O355" s="25"/>
      <c r="P355" s="25"/>
      <c r="Q355" s="25"/>
      <c r="R355" s="25"/>
      <c r="S355" s="25"/>
      <c r="T355" s="25"/>
      <c r="U355" s="25"/>
      <c r="V355" s="25"/>
      <c r="W355" s="25"/>
      <c r="X355" s="25"/>
      <c r="Y355" s="25"/>
      <c r="Z355" s="25"/>
      <c r="AA355" s="25"/>
      <c r="AB355" s="25"/>
      <c r="AC355" s="25"/>
    </row>
    <row r="356" spans="1:29" ht="15.75" customHeight="1">
      <c r="A356" s="25"/>
      <c r="B356" s="25"/>
      <c r="C356" s="25"/>
      <c r="D356" s="25"/>
      <c r="E356" s="25"/>
      <c r="F356" s="25"/>
      <c r="G356" s="25"/>
      <c r="H356" s="25"/>
      <c r="I356" s="25"/>
      <c r="J356" s="25"/>
      <c r="K356" s="25"/>
      <c r="L356" s="25"/>
      <c r="M356" s="25"/>
      <c r="N356" s="25"/>
      <c r="O356" s="25"/>
      <c r="P356" s="25"/>
      <c r="Q356" s="25"/>
      <c r="R356" s="25"/>
      <c r="S356" s="25"/>
      <c r="T356" s="25"/>
      <c r="U356" s="25"/>
      <c r="V356" s="25"/>
      <c r="W356" s="25"/>
      <c r="X356" s="25"/>
      <c r="Y356" s="25"/>
      <c r="Z356" s="25"/>
      <c r="AA356" s="25"/>
      <c r="AB356" s="25"/>
      <c r="AC356" s="25"/>
    </row>
    <row r="357" spans="1:29" ht="15.75" customHeight="1">
      <c r="A357" s="25"/>
      <c r="B357" s="25"/>
      <c r="C357" s="25"/>
      <c r="D357" s="25"/>
      <c r="E357" s="25"/>
      <c r="F357" s="25"/>
      <c r="G357" s="25"/>
      <c r="H357" s="25"/>
      <c r="I357" s="25"/>
      <c r="J357" s="25"/>
      <c r="K357" s="25"/>
      <c r="L357" s="25"/>
      <c r="M357" s="25"/>
      <c r="N357" s="25"/>
      <c r="O357" s="25"/>
      <c r="P357" s="25"/>
      <c r="Q357" s="25"/>
      <c r="R357" s="25"/>
      <c r="S357" s="25"/>
      <c r="T357" s="25"/>
      <c r="U357" s="25"/>
      <c r="V357" s="25"/>
      <c r="W357" s="25"/>
      <c r="X357" s="25"/>
      <c r="Y357" s="25"/>
      <c r="Z357" s="25"/>
      <c r="AA357" s="25"/>
      <c r="AB357" s="25"/>
      <c r="AC357" s="25"/>
    </row>
    <row r="358" spans="1:29" ht="15.75" customHeight="1">
      <c r="A358" s="25"/>
      <c r="B358" s="25"/>
      <c r="C358" s="25"/>
      <c r="D358" s="25"/>
      <c r="E358" s="25"/>
      <c r="F358" s="25"/>
      <c r="G358" s="25"/>
      <c r="H358" s="25"/>
      <c r="I358" s="25"/>
      <c r="J358" s="25"/>
      <c r="K358" s="25"/>
      <c r="L358" s="25"/>
      <c r="M358" s="25"/>
      <c r="N358" s="25"/>
      <c r="O358" s="25"/>
      <c r="P358" s="25"/>
      <c r="Q358" s="25"/>
      <c r="R358" s="25"/>
      <c r="S358" s="25"/>
      <c r="T358" s="25"/>
      <c r="U358" s="25"/>
      <c r="V358" s="25"/>
      <c r="W358" s="25"/>
      <c r="X358" s="25"/>
      <c r="Y358" s="25"/>
      <c r="Z358" s="25"/>
      <c r="AA358" s="25"/>
      <c r="AB358" s="25"/>
      <c r="AC358" s="25"/>
    </row>
    <row r="359" spans="1:29" ht="15.75" customHeight="1">
      <c r="A359" s="25"/>
      <c r="B359" s="25"/>
      <c r="C359" s="25"/>
      <c r="D359" s="25"/>
      <c r="E359" s="25"/>
      <c r="F359" s="25"/>
      <c r="G359" s="25"/>
      <c r="H359" s="25"/>
      <c r="I359" s="25"/>
      <c r="J359" s="25"/>
      <c r="K359" s="25"/>
      <c r="L359" s="25"/>
      <c r="M359" s="25"/>
      <c r="N359" s="25"/>
      <c r="O359" s="25"/>
      <c r="P359" s="25"/>
      <c r="Q359" s="25"/>
      <c r="R359" s="25"/>
      <c r="S359" s="25"/>
      <c r="T359" s="25"/>
      <c r="U359" s="25"/>
      <c r="V359" s="25"/>
      <c r="W359" s="25"/>
      <c r="X359" s="25"/>
      <c r="Y359" s="25"/>
      <c r="Z359" s="25"/>
      <c r="AA359" s="25"/>
      <c r="AB359" s="25"/>
      <c r="AC359" s="25"/>
    </row>
    <row r="360" spans="1:29" ht="15.75" customHeight="1">
      <c r="A360" s="25"/>
      <c r="B360" s="25"/>
      <c r="C360" s="25"/>
      <c r="D360" s="25"/>
      <c r="E360" s="25"/>
      <c r="F360" s="25"/>
      <c r="G360" s="25"/>
      <c r="H360" s="25"/>
      <c r="I360" s="25"/>
      <c r="J360" s="25"/>
      <c r="K360" s="25"/>
      <c r="L360" s="25"/>
      <c r="M360" s="25"/>
      <c r="N360" s="25"/>
      <c r="O360" s="25"/>
      <c r="P360" s="25"/>
      <c r="Q360" s="25"/>
      <c r="R360" s="25"/>
      <c r="S360" s="25"/>
      <c r="T360" s="25"/>
      <c r="U360" s="25"/>
      <c r="V360" s="25"/>
      <c r="W360" s="25"/>
      <c r="X360" s="25"/>
      <c r="Y360" s="25"/>
      <c r="Z360" s="25"/>
      <c r="AA360" s="25"/>
      <c r="AB360" s="25"/>
      <c r="AC360" s="25"/>
    </row>
    <row r="361" spans="1:29" ht="15.75" customHeight="1">
      <c r="A361" s="25"/>
      <c r="B361" s="25"/>
      <c r="C361" s="25"/>
      <c r="D361" s="25"/>
      <c r="E361" s="25"/>
      <c r="F361" s="25"/>
      <c r="G361" s="25"/>
      <c r="H361" s="25"/>
      <c r="I361" s="25"/>
      <c r="J361" s="25"/>
      <c r="K361" s="25"/>
      <c r="L361" s="25"/>
      <c r="M361" s="25"/>
      <c r="N361" s="25"/>
      <c r="O361" s="25"/>
      <c r="P361" s="25"/>
      <c r="Q361" s="25"/>
      <c r="R361" s="25"/>
      <c r="S361" s="25"/>
      <c r="T361" s="25"/>
      <c r="U361" s="25"/>
      <c r="V361" s="25"/>
      <c r="W361" s="25"/>
      <c r="X361" s="25"/>
      <c r="Y361" s="25"/>
      <c r="Z361" s="25"/>
      <c r="AA361" s="25"/>
      <c r="AB361" s="25"/>
      <c r="AC361" s="25"/>
    </row>
    <row r="362" spans="1:29" ht="15.75" customHeight="1">
      <c r="A362" s="25"/>
      <c r="B362" s="25"/>
      <c r="C362" s="25"/>
      <c r="D362" s="25"/>
      <c r="E362" s="25"/>
      <c r="F362" s="25"/>
      <c r="G362" s="25"/>
      <c r="H362" s="25"/>
      <c r="I362" s="25"/>
      <c r="J362" s="25"/>
      <c r="K362" s="25"/>
      <c r="L362" s="25"/>
      <c r="M362" s="25"/>
      <c r="N362" s="25"/>
      <c r="O362" s="25"/>
      <c r="P362" s="25"/>
      <c r="Q362" s="25"/>
      <c r="R362" s="25"/>
      <c r="S362" s="25"/>
      <c r="T362" s="25"/>
      <c r="U362" s="25"/>
      <c r="V362" s="25"/>
      <c r="W362" s="25"/>
      <c r="X362" s="25"/>
      <c r="Y362" s="25"/>
      <c r="Z362" s="25"/>
      <c r="AA362" s="25"/>
      <c r="AB362" s="25"/>
      <c r="AC362" s="25"/>
    </row>
    <row r="363" spans="1:29" ht="15.75" customHeight="1">
      <c r="A363" s="25"/>
      <c r="B363" s="25"/>
      <c r="C363" s="25"/>
      <c r="D363" s="25"/>
      <c r="E363" s="25"/>
      <c r="F363" s="25"/>
      <c r="G363" s="25"/>
      <c r="H363" s="25"/>
      <c r="I363" s="25"/>
      <c r="J363" s="25"/>
      <c r="K363" s="25"/>
      <c r="L363" s="25"/>
      <c r="M363" s="25"/>
      <c r="N363" s="25"/>
      <c r="O363" s="25"/>
      <c r="P363" s="25"/>
      <c r="Q363" s="25"/>
      <c r="R363" s="25"/>
      <c r="S363" s="25"/>
      <c r="T363" s="25"/>
      <c r="U363" s="25"/>
      <c r="V363" s="25"/>
      <c r="W363" s="25"/>
      <c r="X363" s="25"/>
      <c r="Y363" s="25"/>
      <c r="Z363" s="25"/>
      <c r="AA363" s="25"/>
      <c r="AB363" s="25"/>
      <c r="AC363" s="25"/>
    </row>
    <row r="364" spans="1:29" ht="15.75" customHeight="1">
      <c r="A364" s="25"/>
      <c r="B364" s="25"/>
      <c r="C364" s="25"/>
      <c r="D364" s="25"/>
      <c r="E364" s="25"/>
      <c r="F364" s="25"/>
      <c r="G364" s="25"/>
      <c r="H364" s="25"/>
      <c r="I364" s="25"/>
      <c r="J364" s="25"/>
      <c r="K364" s="25"/>
      <c r="L364" s="25"/>
      <c r="M364" s="25"/>
      <c r="N364" s="25"/>
      <c r="O364" s="25"/>
      <c r="P364" s="25"/>
      <c r="Q364" s="25"/>
      <c r="R364" s="25"/>
      <c r="S364" s="25"/>
      <c r="T364" s="25"/>
      <c r="U364" s="25"/>
      <c r="V364" s="25"/>
      <c r="W364" s="25"/>
      <c r="X364" s="25"/>
      <c r="Y364" s="25"/>
      <c r="Z364" s="25"/>
      <c r="AA364" s="25"/>
      <c r="AB364" s="25"/>
      <c r="AC364" s="25"/>
    </row>
    <row r="365" spans="1:29" ht="15.75" customHeight="1">
      <c r="A365" s="25"/>
      <c r="B365" s="25"/>
      <c r="C365" s="25"/>
      <c r="D365" s="25"/>
      <c r="E365" s="25"/>
      <c r="F365" s="25"/>
      <c r="G365" s="25"/>
      <c r="H365" s="25"/>
      <c r="I365" s="25"/>
      <c r="J365" s="25"/>
      <c r="K365" s="25"/>
      <c r="L365" s="25"/>
      <c r="M365" s="25"/>
      <c r="N365" s="25"/>
      <c r="O365" s="25"/>
      <c r="P365" s="25"/>
      <c r="Q365" s="25"/>
      <c r="R365" s="25"/>
      <c r="S365" s="25"/>
      <c r="T365" s="25"/>
      <c r="U365" s="25"/>
      <c r="V365" s="25"/>
      <c r="W365" s="25"/>
      <c r="X365" s="25"/>
      <c r="Y365" s="25"/>
      <c r="Z365" s="25"/>
      <c r="AA365" s="25"/>
      <c r="AB365" s="25"/>
      <c r="AC365" s="25"/>
    </row>
    <row r="366" spans="1:29" ht="15.75" customHeight="1">
      <c r="A366" s="25"/>
      <c r="B366" s="25"/>
      <c r="C366" s="25"/>
      <c r="D366" s="25"/>
      <c r="E366" s="25"/>
      <c r="F366" s="25"/>
      <c r="G366" s="25"/>
      <c r="H366" s="25"/>
      <c r="I366" s="25"/>
      <c r="J366" s="25"/>
      <c r="K366" s="25"/>
      <c r="L366" s="25"/>
      <c r="M366" s="25"/>
      <c r="N366" s="25"/>
      <c r="O366" s="25"/>
      <c r="P366" s="25"/>
      <c r="Q366" s="25"/>
      <c r="R366" s="25"/>
      <c r="S366" s="25"/>
      <c r="T366" s="25"/>
      <c r="U366" s="25"/>
      <c r="V366" s="25"/>
      <c r="W366" s="25"/>
      <c r="X366" s="25"/>
      <c r="Y366" s="25"/>
      <c r="Z366" s="25"/>
      <c r="AA366" s="25"/>
      <c r="AB366" s="25"/>
      <c r="AC366" s="25"/>
    </row>
    <row r="367" spans="1:29" ht="15.75" customHeight="1">
      <c r="A367" s="25"/>
      <c r="B367" s="25"/>
      <c r="C367" s="25"/>
      <c r="D367" s="25"/>
      <c r="E367" s="25"/>
      <c r="F367" s="25"/>
      <c r="G367" s="25"/>
      <c r="H367" s="25"/>
      <c r="I367" s="25"/>
      <c r="J367" s="25"/>
      <c r="K367" s="25"/>
      <c r="L367" s="25"/>
      <c r="M367" s="25"/>
      <c r="N367" s="25"/>
      <c r="O367" s="25"/>
      <c r="P367" s="25"/>
      <c r="Q367" s="25"/>
      <c r="R367" s="25"/>
      <c r="S367" s="25"/>
      <c r="T367" s="25"/>
      <c r="U367" s="25"/>
      <c r="V367" s="25"/>
      <c r="W367" s="25"/>
      <c r="X367" s="25"/>
      <c r="Y367" s="25"/>
      <c r="Z367" s="25"/>
      <c r="AA367" s="25"/>
      <c r="AB367" s="25"/>
      <c r="AC367" s="25"/>
    </row>
    <row r="368" spans="1:29" ht="15.75" customHeight="1">
      <c r="A368" s="25"/>
      <c r="B368" s="25"/>
      <c r="C368" s="25"/>
      <c r="D368" s="25"/>
      <c r="E368" s="25"/>
      <c r="F368" s="25"/>
      <c r="G368" s="25"/>
      <c r="H368" s="25"/>
      <c r="I368" s="25"/>
      <c r="J368" s="25"/>
      <c r="K368" s="25"/>
      <c r="L368" s="25"/>
      <c r="M368" s="25"/>
      <c r="N368" s="25"/>
      <c r="O368" s="25"/>
      <c r="P368" s="25"/>
      <c r="Q368" s="25"/>
      <c r="R368" s="25"/>
      <c r="S368" s="25"/>
      <c r="T368" s="25"/>
      <c r="U368" s="25"/>
      <c r="V368" s="25"/>
      <c r="W368" s="25"/>
      <c r="X368" s="25"/>
      <c r="Y368" s="25"/>
      <c r="Z368" s="25"/>
      <c r="AA368" s="25"/>
      <c r="AB368" s="25"/>
      <c r="AC368" s="25"/>
    </row>
    <row r="369" spans="1:29" ht="15.75" customHeight="1">
      <c r="A369" s="25"/>
      <c r="B369" s="25"/>
      <c r="C369" s="25"/>
      <c r="D369" s="25"/>
      <c r="E369" s="25"/>
      <c r="F369" s="25"/>
      <c r="G369" s="25"/>
      <c r="H369" s="25"/>
      <c r="I369" s="25"/>
      <c r="J369" s="25"/>
      <c r="K369" s="25"/>
      <c r="L369" s="25"/>
      <c r="M369" s="25"/>
      <c r="N369" s="25"/>
      <c r="O369" s="25"/>
      <c r="P369" s="25"/>
      <c r="Q369" s="25"/>
      <c r="R369" s="25"/>
      <c r="S369" s="25"/>
      <c r="T369" s="25"/>
      <c r="U369" s="25"/>
      <c r="V369" s="25"/>
      <c r="W369" s="25"/>
      <c r="X369" s="25"/>
      <c r="Y369" s="25"/>
      <c r="Z369" s="25"/>
      <c r="AA369" s="25"/>
      <c r="AB369" s="25"/>
      <c r="AC369" s="25"/>
    </row>
    <row r="370" spans="1:29" ht="15.75" customHeight="1">
      <c r="A370" s="25"/>
      <c r="B370" s="25"/>
      <c r="C370" s="25"/>
      <c r="D370" s="25"/>
      <c r="E370" s="25"/>
      <c r="F370" s="25"/>
      <c r="G370" s="25"/>
      <c r="H370" s="25"/>
      <c r="I370" s="25"/>
      <c r="J370" s="25"/>
      <c r="K370" s="25"/>
      <c r="L370" s="25"/>
      <c r="M370" s="25"/>
      <c r="N370" s="25"/>
      <c r="O370" s="25"/>
      <c r="P370" s="25"/>
      <c r="Q370" s="25"/>
      <c r="R370" s="25"/>
      <c r="S370" s="25"/>
      <c r="T370" s="25"/>
      <c r="U370" s="25"/>
      <c r="V370" s="25"/>
      <c r="W370" s="25"/>
      <c r="X370" s="25"/>
      <c r="Y370" s="25"/>
      <c r="Z370" s="25"/>
      <c r="AA370" s="25"/>
      <c r="AB370" s="25"/>
      <c r="AC370" s="25"/>
    </row>
    <row r="371" spans="1:29" ht="15.75" customHeight="1">
      <c r="A371" s="25"/>
      <c r="B371" s="25"/>
      <c r="C371" s="25"/>
      <c r="D371" s="25"/>
      <c r="E371" s="25"/>
      <c r="F371" s="25"/>
      <c r="G371" s="25"/>
      <c r="H371" s="25"/>
      <c r="I371" s="25"/>
      <c r="J371" s="25"/>
      <c r="K371" s="25"/>
      <c r="L371" s="25"/>
      <c r="M371" s="25"/>
      <c r="N371" s="25"/>
      <c r="O371" s="25"/>
      <c r="P371" s="25"/>
      <c r="Q371" s="25"/>
      <c r="R371" s="25"/>
      <c r="S371" s="25"/>
      <c r="T371" s="25"/>
      <c r="U371" s="25"/>
      <c r="V371" s="25"/>
      <c r="W371" s="25"/>
      <c r="X371" s="25"/>
      <c r="Y371" s="25"/>
      <c r="Z371" s="25"/>
      <c r="AA371" s="25"/>
      <c r="AB371" s="25"/>
      <c r="AC371" s="25"/>
    </row>
    <row r="372" spans="1:29" ht="15.75" customHeight="1">
      <c r="A372" s="25"/>
      <c r="B372" s="25"/>
      <c r="C372" s="25"/>
      <c r="D372" s="25"/>
      <c r="E372" s="25"/>
      <c r="F372" s="25"/>
      <c r="G372" s="25"/>
      <c r="H372" s="25"/>
      <c r="I372" s="25"/>
      <c r="J372" s="25"/>
      <c r="K372" s="25"/>
      <c r="L372" s="25"/>
      <c r="M372" s="25"/>
      <c r="N372" s="25"/>
      <c r="O372" s="25"/>
      <c r="P372" s="25"/>
      <c r="Q372" s="25"/>
      <c r="R372" s="25"/>
      <c r="S372" s="25"/>
      <c r="T372" s="25"/>
      <c r="U372" s="25"/>
      <c r="V372" s="25"/>
      <c r="W372" s="25"/>
      <c r="X372" s="25"/>
      <c r="Y372" s="25"/>
      <c r="Z372" s="25"/>
      <c r="AA372" s="25"/>
      <c r="AB372" s="25"/>
      <c r="AC372" s="25"/>
    </row>
    <row r="373" spans="1:29" ht="15.75" customHeight="1">
      <c r="A373" s="25"/>
      <c r="B373" s="25"/>
      <c r="C373" s="25"/>
      <c r="D373" s="25"/>
      <c r="E373" s="25"/>
      <c r="F373" s="25"/>
      <c r="G373" s="25"/>
      <c r="H373" s="25"/>
      <c r="I373" s="25"/>
      <c r="J373" s="25"/>
      <c r="K373" s="25"/>
      <c r="L373" s="25"/>
      <c r="M373" s="25"/>
      <c r="N373" s="25"/>
      <c r="O373" s="25"/>
      <c r="P373" s="25"/>
      <c r="Q373" s="25"/>
      <c r="R373" s="25"/>
      <c r="S373" s="25"/>
      <c r="T373" s="25"/>
      <c r="U373" s="25"/>
      <c r="V373" s="25"/>
      <c r="W373" s="25"/>
      <c r="X373" s="25"/>
      <c r="Y373" s="25"/>
      <c r="Z373" s="25"/>
      <c r="AA373" s="25"/>
      <c r="AB373" s="25"/>
      <c r="AC373" s="25"/>
    </row>
    <row r="374" spans="1:29" ht="15.75" customHeight="1">
      <c r="A374" s="25"/>
      <c r="B374" s="25"/>
      <c r="C374" s="25"/>
      <c r="D374" s="25"/>
      <c r="E374" s="25"/>
      <c r="F374" s="25"/>
      <c r="G374" s="25"/>
      <c r="H374" s="25"/>
      <c r="I374" s="25"/>
      <c r="J374" s="25"/>
      <c r="K374" s="25"/>
      <c r="L374" s="25"/>
      <c r="M374" s="25"/>
      <c r="N374" s="25"/>
      <c r="O374" s="25"/>
      <c r="P374" s="25"/>
      <c r="Q374" s="25"/>
      <c r="R374" s="25"/>
      <c r="S374" s="25"/>
      <c r="T374" s="25"/>
      <c r="U374" s="25"/>
      <c r="V374" s="25"/>
      <c r="W374" s="25"/>
      <c r="X374" s="25"/>
      <c r="Y374" s="25"/>
      <c r="Z374" s="25"/>
      <c r="AA374" s="25"/>
      <c r="AB374" s="25"/>
      <c r="AC374" s="25"/>
    </row>
    <row r="375" spans="1:29" ht="15.75" customHeight="1">
      <c r="A375" s="25"/>
      <c r="B375" s="25"/>
      <c r="C375" s="25"/>
      <c r="D375" s="25"/>
      <c r="E375" s="25"/>
      <c r="F375" s="25"/>
      <c r="G375" s="25"/>
      <c r="H375" s="25"/>
      <c r="I375" s="25"/>
      <c r="J375" s="25"/>
      <c r="K375" s="25"/>
      <c r="L375" s="25"/>
      <c r="M375" s="25"/>
      <c r="N375" s="25"/>
      <c r="O375" s="25"/>
      <c r="P375" s="25"/>
      <c r="Q375" s="25"/>
      <c r="R375" s="25"/>
      <c r="S375" s="25"/>
      <c r="T375" s="25"/>
      <c r="U375" s="25"/>
      <c r="V375" s="25"/>
      <c r="W375" s="25"/>
      <c r="X375" s="25"/>
      <c r="Y375" s="25"/>
      <c r="Z375" s="25"/>
      <c r="AA375" s="25"/>
      <c r="AB375" s="25"/>
      <c r="AC375" s="25"/>
    </row>
    <row r="376" spans="1:29" ht="15.75" customHeight="1">
      <c r="A376" s="25"/>
      <c r="B376" s="25"/>
      <c r="C376" s="25"/>
      <c r="D376" s="25"/>
      <c r="E376" s="25"/>
      <c r="F376" s="25"/>
      <c r="G376" s="25"/>
      <c r="H376" s="25"/>
      <c r="I376" s="25"/>
      <c r="J376" s="25"/>
      <c r="K376" s="25"/>
      <c r="L376" s="25"/>
      <c r="M376" s="25"/>
      <c r="N376" s="25"/>
      <c r="O376" s="25"/>
      <c r="P376" s="25"/>
      <c r="Q376" s="25"/>
      <c r="R376" s="25"/>
      <c r="S376" s="25"/>
      <c r="T376" s="25"/>
      <c r="U376" s="25"/>
      <c r="V376" s="25"/>
      <c r="W376" s="25"/>
      <c r="X376" s="25"/>
      <c r="Y376" s="25"/>
      <c r="Z376" s="25"/>
      <c r="AA376" s="25"/>
      <c r="AB376" s="25"/>
      <c r="AC376" s="25"/>
    </row>
    <row r="377" spans="1:29" ht="15.75" customHeight="1">
      <c r="A377" s="25"/>
      <c r="B377" s="25"/>
      <c r="C377" s="25"/>
      <c r="D377" s="25"/>
      <c r="E377" s="25"/>
      <c r="F377" s="25"/>
      <c r="G377" s="25"/>
      <c r="H377" s="25"/>
      <c r="I377" s="25"/>
      <c r="J377" s="25"/>
      <c r="K377" s="25"/>
      <c r="L377" s="25"/>
      <c r="M377" s="25"/>
      <c r="N377" s="25"/>
      <c r="O377" s="25"/>
      <c r="P377" s="25"/>
      <c r="Q377" s="25"/>
      <c r="R377" s="25"/>
      <c r="S377" s="25"/>
      <c r="T377" s="25"/>
      <c r="U377" s="25"/>
      <c r="V377" s="25"/>
      <c r="W377" s="25"/>
      <c r="X377" s="25"/>
      <c r="Y377" s="25"/>
      <c r="Z377" s="25"/>
      <c r="AA377" s="25"/>
      <c r="AB377" s="25"/>
      <c r="AC377" s="25"/>
    </row>
    <row r="378" spans="1:29" ht="15.75" customHeight="1">
      <c r="A378" s="25"/>
      <c r="B378" s="25"/>
      <c r="C378" s="25"/>
      <c r="D378" s="25"/>
      <c r="E378" s="25"/>
      <c r="F378" s="25"/>
      <c r="G378" s="25"/>
      <c r="H378" s="25"/>
      <c r="I378" s="25"/>
      <c r="J378" s="25"/>
      <c r="K378" s="25"/>
      <c r="L378" s="25"/>
      <c r="M378" s="25"/>
      <c r="N378" s="25"/>
      <c r="O378" s="25"/>
      <c r="P378" s="25"/>
      <c r="Q378" s="25"/>
      <c r="R378" s="25"/>
      <c r="S378" s="25"/>
      <c r="T378" s="25"/>
      <c r="U378" s="25"/>
      <c r="V378" s="25"/>
      <c r="W378" s="25"/>
      <c r="X378" s="25"/>
      <c r="Y378" s="25"/>
      <c r="Z378" s="25"/>
      <c r="AA378" s="25"/>
      <c r="AB378" s="25"/>
      <c r="AC378" s="25"/>
    </row>
    <row r="379" spans="1:29" ht="15.75" customHeight="1">
      <c r="A379" s="25"/>
      <c r="B379" s="25"/>
      <c r="C379" s="25"/>
      <c r="D379" s="25"/>
      <c r="E379" s="25"/>
      <c r="F379" s="25"/>
      <c r="G379" s="25"/>
      <c r="H379" s="25"/>
      <c r="I379" s="25"/>
      <c r="J379" s="25"/>
      <c r="K379" s="25"/>
      <c r="L379" s="25"/>
      <c r="M379" s="25"/>
      <c r="N379" s="25"/>
      <c r="O379" s="25"/>
      <c r="P379" s="25"/>
      <c r="Q379" s="25"/>
      <c r="R379" s="25"/>
      <c r="S379" s="25"/>
      <c r="T379" s="25"/>
      <c r="U379" s="25"/>
      <c r="V379" s="25"/>
      <c r="W379" s="25"/>
      <c r="X379" s="25"/>
      <c r="Y379" s="25"/>
      <c r="Z379" s="25"/>
      <c r="AA379" s="25"/>
      <c r="AB379" s="25"/>
      <c r="AC379" s="25"/>
    </row>
    <row r="380" spans="1:29" ht="15.75" customHeight="1">
      <c r="A380" s="25"/>
      <c r="B380" s="25"/>
      <c r="C380" s="25"/>
      <c r="D380" s="25"/>
      <c r="E380" s="25"/>
      <c r="F380" s="25"/>
      <c r="G380" s="25"/>
      <c r="H380" s="25"/>
      <c r="I380" s="25"/>
      <c r="J380" s="25"/>
      <c r="K380" s="25"/>
      <c r="L380" s="25"/>
      <c r="M380" s="25"/>
      <c r="N380" s="25"/>
      <c r="O380" s="25"/>
      <c r="P380" s="25"/>
      <c r="Q380" s="25"/>
      <c r="R380" s="25"/>
      <c r="S380" s="25"/>
      <c r="T380" s="25"/>
      <c r="U380" s="25"/>
      <c r="V380" s="25"/>
      <c r="W380" s="25"/>
      <c r="X380" s="25"/>
      <c r="Y380" s="25"/>
      <c r="Z380" s="25"/>
      <c r="AA380" s="25"/>
      <c r="AB380" s="25"/>
      <c r="AC380" s="25"/>
    </row>
    <row r="381" spans="1:29" ht="15.75" customHeight="1">
      <c r="A381" s="25"/>
      <c r="B381" s="25"/>
      <c r="C381" s="25"/>
      <c r="D381" s="25"/>
      <c r="E381" s="25"/>
      <c r="F381" s="25"/>
      <c r="G381" s="25"/>
      <c r="H381" s="25"/>
      <c r="I381" s="25"/>
      <c r="J381" s="25"/>
      <c r="K381" s="25"/>
      <c r="L381" s="25"/>
      <c r="M381" s="25"/>
      <c r="N381" s="25"/>
      <c r="O381" s="25"/>
      <c r="P381" s="25"/>
      <c r="Q381" s="25"/>
      <c r="R381" s="25"/>
      <c r="S381" s="25"/>
      <c r="T381" s="25"/>
      <c r="U381" s="25"/>
      <c r="V381" s="25"/>
      <c r="W381" s="25"/>
      <c r="X381" s="25"/>
      <c r="Y381" s="25"/>
      <c r="Z381" s="25"/>
      <c r="AA381" s="25"/>
      <c r="AB381" s="25"/>
      <c r="AC381" s="25"/>
    </row>
    <row r="382" spans="1:29" ht="15.75" customHeight="1">
      <c r="A382" s="25"/>
      <c r="B382" s="25"/>
      <c r="C382" s="25"/>
      <c r="D382" s="25"/>
      <c r="E382" s="25"/>
      <c r="F382" s="25"/>
      <c r="G382" s="25"/>
      <c r="H382" s="25"/>
      <c r="I382" s="25"/>
      <c r="J382" s="25"/>
      <c r="K382" s="25"/>
      <c r="L382" s="25"/>
      <c r="M382" s="25"/>
      <c r="N382" s="25"/>
      <c r="O382" s="25"/>
      <c r="P382" s="25"/>
      <c r="Q382" s="25"/>
      <c r="R382" s="25"/>
      <c r="S382" s="25"/>
      <c r="T382" s="25"/>
      <c r="U382" s="25"/>
      <c r="V382" s="25"/>
      <c r="W382" s="25"/>
      <c r="X382" s="25"/>
      <c r="Y382" s="25"/>
      <c r="Z382" s="25"/>
      <c r="AA382" s="25"/>
      <c r="AB382" s="25"/>
      <c r="AC382" s="25"/>
    </row>
    <row r="383" spans="1:29" ht="15.75" customHeight="1">
      <c r="A383" s="25"/>
      <c r="B383" s="25"/>
      <c r="C383" s="25"/>
      <c r="D383" s="25"/>
      <c r="E383" s="25"/>
      <c r="F383" s="25"/>
      <c r="G383" s="25"/>
      <c r="H383" s="25"/>
      <c r="I383" s="25"/>
      <c r="J383" s="25"/>
      <c r="K383" s="25"/>
      <c r="L383" s="25"/>
      <c r="M383" s="25"/>
      <c r="N383" s="25"/>
      <c r="O383" s="25"/>
      <c r="P383" s="25"/>
      <c r="Q383" s="25"/>
      <c r="R383" s="25"/>
      <c r="S383" s="25"/>
      <c r="T383" s="25"/>
      <c r="U383" s="25"/>
      <c r="V383" s="25"/>
      <c r="W383" s="25"/>
      <c r="X383" s="25"/>
      <c r="Y383" s="25"/>
      <c r="Z383" s="25"/>
      <c r="AA383" s="25"/>
      <c r="AB383" s="25"/>
      <c r="AC383" s="25"/>
    </row>
    <row r="384" spans="1:29" ht="15.75" customHeight="1">
      <c r="A384" s="25"/>
      <c r="B384" s="25"/>
      <c r="C384" s="25"/>
      <c r="D384" s="25"/>
      <c r="E384" s="25"/>
      <c r="F384" s="25"/>
      <c r="G384" s="25"/>
      <c r="H384" s="25"/>
      <c r="I384" s="25"/>
      <c r="J384" s="25"/>
      <c r="K384" s="25"/>
      <c r="L384" s="25"/>
      <c r="M384" s="25"/>
      <c r="N384" s="25"/>
      <c r="O384" s="25"/>
      <c r="P384" s="25"/>
      <c r="Q384" s="25"/>
      <c r="R384" s="25"/>
      <c r="S384" s="25"/>
      <c r="T384" s="25"/>
      <c r="U384" s="25"/>
      <c r="V384" s="25"/>
      <c r="W384" s="25"/>
      <c r="X384" s="25"/>
      <c r="Y384" s="25"/>
      <c r="Z384" s="25"/>
      <c r="AA384" s="25"/>
      <c r="AB384" s="25"/>
      <c r="AC384" s="25"/>
    </row>
    <row r="385" spans="1:29" ht="15.75" customHeight="1">
      <c r="A385" s="25"/>
      <c r="B385" s="25"/>
      <c r="C385" s="25"/>
      <c r="D385" s="25"/>
      <c r="E385" s="25"/>
      <c r="F385" s="25"/>
      <c r="G385" s="25"/>
      <c r="H385" s="25"/>
      <c r="I385" s="25"/>
      <c r="J385" s="25"/>
      <c r="K385" s="25"/>
      <c r="L385" s="25"/>
      <c r="M385" s="25"/>
      <c r="N385" s="25"/>
      <c r="O385" s="25"/>
      <c r="P385" s="25"/>
      <c r="Q385" s="25"/>
      <c r="R385" s="25"/>
      <c r="S385" s="25"/>
      <c r="T385" s="25"/>
      <c r="U385" s="25"/>
      <c r="V385" s="25"/>
      <c r="W385" s="25"/>
      <c r="X385" s="25"/>
      <c r="Y385" s="25"/>
      <c r="Z385" s="25"/>
      <c r="AA385" s="25"/>
      <c r="AB385" s="25"/>
      <c r="AC385" s="25"/>
    </row>
    <row r="386" spans="1:29" ht="15.75" customHeight="1">
      <c r="A386" s="25"/>
      <c r="B386" s="25"/>
      <c r="C386" s="25"/>
      <c r="D386" s="25"/>
      <c r="E386" s="25"/>
      <c r="F386" s="25"/>
      <c r="G386" s="25"/>
      <c r="H386" s="25"/>
      <c r="I386" s="25"/>
      <c r="J386" s="25"/>
      <c r="K386" s="25"/>
      <c r="L386" s="25"/>
      <c r="M386" s="25"/>
      <c r="N386" s="25"/>
      <c r="O386" s="25"/>
      <c r="P386" s="25"/>
      <c r="Q386" s="25"/>
      <c r="R386" s="25"/>
      <c r="S386" s="25"/>
      <c r="T386" s="25"/>
      <c r="U386" s="25"/>
      <c r="V386" s="25"/>
      <c r="W386" s="25"/>
      <c r="X386" s="25"/>
      <c r="Y386" s="25"/>
      <c r="Z386" s="25"/>
      <c r="AA386" s="25"/>
      <c r="AB386" s="25"/>
      <c r="AC386" s="25"/>
    </row>
    <row r="387" spans="1:29" ht="15.75" customHeight="1">
      <c r="A387" s="25"/>
      <c r="B387" s="25"/>
      <c r="C387" s="25"/>
      <c r="D387" s="25"/>
      <c r="E387" s="25"/>
      <c r="F387" s="25"/>
      <c r="G387" s="25"/>
      <c r="H387" s="25"/>
      <c r="I387" s="25"/>
      <c r="J387" s="25"/>
      <c r="K387" s="25"/>
      <c r="L387" s="25"/>
      <c r="M387" s="25"/>
      <c r="N387" s="25"/>
      <c r="O387" s="25"/>
      <c r="P387" s="25"/>
      <c r="Q387" s="25"/>
      <c r="R387" s="25"/>
      <c r="S387" s="25"/>
      <c r="T387" s="25"/>
      <c r="U387" s="25"/>
      <c r="V387" s="25"/>
      <c r="W387" s="25"/>
      <c r="X387" s="25"/>
      <c r="Y387" s="25"/>
      <c r="Z387" s="25"/>
      <c r="AA387" s="25"/>
      <c r="AB387" s="25"/>
      <c r="AC387" s="25"/>
    </row>
    <row r="388" spans="1:29" ht="15.75" customHeight="1">
      <c r="A388" s="25"/>
      <c r="B388" s="25"/>
      <c r="C388" s="25"/>
      <c r="D388" s="25"/>
      <c r="E388" s="25"/>
      <c r="F388" s="25"/>
      <c r="G388" s="25"/>
      <c r="H388" s="25"/>
      <c r="I388" s="25"/>
      <c r="J388" s="25"/>
      <c r="K388" s="25"/>
      <c r="L388" s="25"/>
      <c r="M388" s="25"/>
      <c r="N388" s="25"/>
      <c r="O388" s="25"/>
      <c r="P388" s="25"/>
      <c r="Q388" s="25"/>
      <c r="R388" s="25"/>
      <c r="S388" s="25"/>
      <c r="T388" s="25"/>
      <c r="U388" s="25"/>
      <c r="V388" s="25"/>
      <c r="W388" s="25"/>
      <c r="X388" s="25"/>
      <c r="Y388" s="25"/>
      <c r="Z388" s="25"/>
      <c r="AA388" s="25"/>
      <c r="AB388" s="25"/>
      <c r="AC388" s="25"/>
    </row>
    <row r="389" spans="1:29" ht="15.75" customHeight="1">
      <c r="A389" s="25"/>
      <c r="B389" s="25"/>
      <c r="C389" s="25"/>
      <c r="D389" s="25"/>
      <c r="E389" s="25"/>
      <c r="F389" s="25"/>
      <c r="G389" s="25"/>
      <c r="H389" s="25"/>
      <c r="I389" s="25"/>
      <c r="J389" s="25"/>
      <c r="K389" s="25"/>
      <c r="L389" s="25"/>
      <c r="M389" s="25"/>
      <c r="N389" s="25"/>
      <c r="O389" s="25"/>
      <c r="P389" s="25"/>
      <c r="Q389" s="25"/>
      <c r="R389" s="25"/>
      <c r="S389" s="25"/>
      <c r="T389" s="25"/>
      <c r="U389" s="25"/>
      <c r="V389" s="25"/>
      <c r="W389" s="25"/>
      <c r="X389" s="25"/>
      <c r="Y389" s="25"/>
      <c r="Z389" s="25"/>
      <c r="AA389" s="25"/>
      <c r="AB389" s="25"/>
      <c r="AC389" s="25"/>
    </row>
    <row r="390" spans="1:29" ht="15.75" customHeight="1">
      <c r="A390" s="25"/>
      <c r="B390" s="25"/>
      <c r="C390" s="25"/>
      <c r="D390" s="25"/>
      <c r="E390" s="25"/>
      <c r="F390" s="25"/>
      <c r="G390" s="25"/>
      <c r="H390" s="25"/>
      <c r="I390" s="25"/>
      <c r="J390" s="25"/>
      <c r="K390" s="25"/>
      <c r="L390" s="25"/>
      <c r="M390" s="25"/>
      <c r="N390" s="25"/>
      <c r="O390" s="25"/>
      <c r="P390" s="25"/>
      <c r="Q390" s="25"/>
      <c r="R390" s="25"/>
      <c r="S390" s="25"/>
      <c r="T390" s="25"/>
      <c r="U390" s="25"/>
      <c r="V390" s="25"/>
      <c r="W390" s="25"/>
      <c r="X390" s="25"/>
      <c r="Y390" s="25"/>
      <c r="Z390" s="25"/>
      <c r="AA390" s="25"/>
      <c r="AB390" s="25"/>
      <c r="AC390" s="25"/>
    </row>
    <row r="391" spans="1:29" ht="15.75" customHeight="1">
      <c r="A391" s="25"/>
      <c r="B391" s="25"/>
      <c r="C391" s="25"/>
      <c r="D391" s="25"/>
      <c r="E391" s="25"/>
      <c r="F391" s="25"/>
      <c r="G391" s="25"/>
      <c r="H391" s="25"/>
      <c r="I391" s="25"/>
      <c r="J391" s="25"/>
      <c r="K391" s="25"/>
      <c r="L391" s="25"/>
      <c r="M391" s="25"/>
      <c r="N391" s="25"/>
      <c r="O391" s="25"/>
      <c r="P391" s="25"/>
      <c r="Q391" s="25"/>
      <c r="R391" s="25"/>
      <c r="S391" s="25"/>
      <c r="T391" s="25"/>
      <c r="U391" s="25"/>
      <c r="V391" s="25"/>
      <c r="W391" s="25"/>
      <c r="X391" s="25"/>
      <c r="Y391" s="25"/>
      <c r="Z391" s="25"/>
      <c r="AA391" s="25"/>
      <c r="AB391" s="25"/>
      <c r="AC391" s="25"/>
    </row>
    <row r="392" spans="1:29" ht="15.75" customHeight="1">
      <c r="A392" s="25"/>
      <c r="B392" s="25"/>
      <c r="C392" s="25"/>
      <c r="D392" s="25"/>
      <c r="E392" s="25"/>
      <c r="F392" s="25"/>
      <c r="G392" s="25"/>
      <c r="H392" s="25"/>
      <c r="I392" s="25"/>
      <c r="J392" s="25"/>
      <c r="K392" s="25"/>
      <c r="L392" s="25"/>
      <c r="M392" s="25"/>
      <c r="N392" s="25"/>
      <c r="O392" s="25"/>
      <c r="P392" s="25"/>
      <c r="Q392" s="25"/>
      <c r="R392" s="25"/>
      <c r="S392" s="25"/>
      <c r="T392" s="25"/>
      <c r="U392" s="25"/>
      <c r="V392" s="25"/>
      <c r="W392" s="25"/>
      <c r="X392" s="25"/>
      <c r="Y392" s="25"/>
      <c r="Z392" s="25"/>
      <c r="AA392" s="25"/>
      <c r="AB392" s="25"/>
      <c r="AC392" s="25"/>
    </row>
    <row r="393" spans="1:29" ht="15.75" customHeight="1">
      <c r="A393" s="25"/>
      <c r="B393" s="25"/>
      <c r="C393" s="25"/>
      <c r="D393" s="25"/>
      <c r="E393" s="25"/>
      <c r="F393" s="25"/>
      <c r="G393" s="25"/>
      <c r="H393" s="25"/>
      <c r="I393" s="25"/>
      <c r="J393" s="25"/>
      <c r="K393" s="25"/>
      <c r="L393" s="25"/>
      <c r="M393" s="25"/>
      <c r="N393" s="25"/>
      <c r="O393" s="25"/>
      <c r="P393" s="25"/>
      <c r="Q393" s="25"/>
      <c r="R393" s="25"/>
      <c r="S393" s="25"/>
      <c r="T393" s="25"/>
      <c r="U393" s="25"/>
      <c r="V393" s="25"/>
      <c r="W393" s="25"/>
      <c r="X393" s="25"/>
      <c r="Y393" s="25"/>
      <c r="Z393" s="25"/>
      <c r="AA393" s="25"/>
      <c r="AB393" s="25"/>
      <c r="AC393" s="25"/>
    </row>
    <row r="394" spans="1:29" ht="15.75" customHeight="1">
      <c r="A394" s="25"/>
      <c r="B394" s="25"/>
      <c r="C394" s="25"/>
      <c r="D394" s="25"/>
      <c r="E394" s="25"/>
      <c r="F394" s="25"/>
      <c r="G394" s="25"/>
      <c r="H394" s="25"/>
      <c r="I394" s="25"/>
      <c r="J394" s="25"/>
      <c r="K394" s="25"/>
      <c r="L394" s="25"/>
      <c r="M394" s="25"/>
      <c r="N394" s="25"/>
      <c r="O394" s="25"/>
      <c r="P394" s="25"/>
      <c r="Q394" s="25"/>
      <c r="R394" s="25"/>
      <c r="S394" s="25"/>
      <c r="T394" s="25"/>
      <c r="U394" s="25"/>
      <c r="V394" s="25"/>
      <c r="W394" s="25"/>
      <c r="X394" s="25"/>
      <c r="Y394" s="25"/>
      <c r="Z394" s="25"/>
      <c r="AA394" s="25"/>
      <c r="AB394" s="25"/>
      <c r="AC394" s="25"/>
    </row>
    <row r="395" spans="1:29" ht="15.75" customHeight="1">
      <c r="A395" s="25"/>
      <c r="B395" s="25"/>
      <c r="C395" s="25"/>
      <c r="D395" s="25"/>
      <c r="E395" s="25"/>
      <c r="F395" s="25"/>
      <c r="G395" s="25"/>
      <c r="H395" s="25"/>
      <c r="I395" s="25"/>
      <c r="J395" s="25"/>
      <c r="K395" s="25"/>
      <c r="L395" s="25"/>
      <c r="M395" s="25"/>
      <c r="N395" s="25"/>
      <c r="O395" s="25"/>
      <c r="P395" s="25"/>
      <c r="Q395" s="25"/>
      <c r="R395" s="25"/>
      <c r="S395" s="25"/>
      <c r="T395" s="25"/>
      <c r="U395" s="25"/>
      <c r="V395" s="25"/>
      <c r="W395" s="25"/>
      <c r="X395" s="25"/>
      <c r="Y395" s="25"/>
      <c r="Z395" s="25"/>
      <c r="AA395" s="25"/>
      <c r="AB395" s="25"/>
      <c r="AC395" s="25"/>
    </row>
    <row r="396" spans="1:29" ht="15.75" customHeight="1">
      <c r="A396" s="25"/>
      <c r="B396" s="25"/>
      <c r="C396" s="25"/>
      <c r="D396" s="25"/>
      <c r="E396" s="25"/>
      <c r="F396" s="25"/>
      <c r="G396" s="25"/>
      <c r="H396" s="25"/>
      <c r="I396" s="25"/>
      <c r="J396" s="25"/>
      <c r="K396" s="25"/>
      <c r="L396" s="25"/>
      <c r="M396" s="25"/>
      <c r="N396" s="25"/>
      <c r="O396" s="25"/>
      <c r="P396" s="25"/>
      <c r="Q396" s="25"/>
      <c r="R396" s="25"/>
      <c r="S396" s="25"/>
      <c r="T396" s="25"/>
      <c r="U396" s="25"/>
      <c r="V396" s="25"/>
      <c r="W396" s="25"/>
      <c r="X396" s="25"/>
      <c r="Y396" s="25"/>
      <c r="Z396" s="25"/>
      <c r="AA396" s="25"/>
      <c r="AB396" s="25"/>
      <c r="AC396" s="25"/>
    </row>
    <row r="397" spans="1:29" ht="15.75" customHeight="1">
      <c r="A397" s="25"/>
      <c r="B397" s="25"/>
      <c r="C397" s="25"/>
      <c r="D397" s="25"/>
      <c r="E397" s="25"/>
      <c r="F397" s="25"/>
      <c r="G397" s="25"/>
      <c r="H397" s="25"/>
      <c r="I397" s="25"/>
      <c r="J397" s="25"/>
      <c r="K397" s="25"/>
      <c r="L397" s="25"/>
      <c r="M397" s="25"/>
      <c r="N397" s="25"/>
      <c r="O397" s="25"/>
      <c r="P397" s="25"/>
      <c r="Q397" s="25"/>
      <c r="R397" s="25"/>
      <c r="S397" s="25"/>
      <c r="T397" s="25"/>
      <c r="U397" s="25"/>
      <c r="V397" s="25"/>
      <c r="W397" s="25"/>
      <c r="X397" s="25"/>
      <c r="Y397" s="25"/>
      <c r="Z397" s="25"/>
      <c r="AA397" s="25"/>
      <c r="AB397" s="25"/>
      <c r="AC397" s="25"/>
    </row>
    <row r="398" spans="1:29" ht="15.75" customHeight="1">
      <c r="A398" s="25"/>
      <c r="B398" s="25"/>
      <c r="C398" s="25"/>
      <c r="D398" s="25"/>
      <c r="E398" s="25"/>
      <c r="F398" s="25"/>
      <c r="G398" s="25"/>
      <c r="H398" s="25"/>
      <c r="I398" s="25"/>
      <c r="J398" s="25"/>
      <c r="K398" s="25"/>
      <c r="L398" s="25"/>
      <c r="M398" s="25"/>
      <c r="N398" s="25"/>
      <c r="O398" s="25"/>
      <c r="P398" s="25"/>
      <c r="Q398" s="25"/>
      <c r="R398" s="25"/>
      <c r="S398" s="25"/>
      <c r="T398" s="25"/>
      <c r="U398" s="25"/>
      <c r="V398" s="25"/>
      <c r="W398" s="25"/>
      <c r="X398" s="25"/>
      <c r="Y398" s="25"/>
      <c r="Z398" s="25"/>
      <c r="AA398" s="25"/>
      <c r="AB398" s="25"/>
      <c r="AC398" s="25"/>
    </row>
    <row r="399" spans="1:29" ht="15.75" customHeight="1">
      <c r="A399" s="25"/>
      <c r="B399" s="25"/>
      <c r="C399" s="25"/>
      <c r="D399" s="25"/>
      <c r="E399" s="25"/>
      <c r="F399" s="25"/>
      <c r="G399" s="25"/>
      <c r="H399" s="25"/>
      <c r="I399" s="25"/>
      <c r="J399" s="25"/>
      <c r="K399" s="25"/>
      <c r="L399" s="25"/>
      <c r="M399" s="25"/>
      <c r="N399" s="25"/>
      <c r="O399" s="25"/>
      <c r="P399" s="25"/>
      <c r="Q399" s="25"/>
      <c r="R399" s="25"/>
      <c r="S399" s="25"/>
      <c r="T399" s="25"/>
      <c r="U399" s="25"/>
      <c r="V399" s="25"/>
      <c r="W399" s="25"/>
      <c r="X399" s="25"/>
      <c r="Y399" s="25"/>
      <c r="Z399" s="25"/>
      <c r="AA399" s="25"/>
      <c r="AB399" s="25"/>
      <c r="AC399" s="25"/>
    </row>
    <row r="400" spans="1:29" ht="15.75" customHeight="1">
      <c r="A400" s="25"/>
      <c r="B400" s="25"/>
      <c r="C400" s="25"/>
      <c r="D400" s="25"/>
      <c r="E400" s="25"/>
      <c r="F400" s="25"/>
      <c r="G400" s="25"/>
      <c r="H400" s="25"/>
      <c r="I400" s="25"/>
      <c r="J400" s="25"/>
      <c r="K400" s="25"/>
      <c r="L400" s="25"/>
      <c r="M400" s="25"/>
      <c r="N400" s="25"/>
      <c r="O400" s="25"/>
      <c r="P400" s="25"/>
      <c r="Q400" s="25"/>
      <c r="R400" s="25"/>
      <c r="S400" s="25"/>
      <c r="T400" s="25"/>
      <c r="U400" s="25"/>
      <c r="V400" s="25"/>
      <c r="W400" s="25"/>
      <c r="X400" s="25"/>
      <c r="Y400" s="25"/>
      <c r="Z400" s="25"/>
      <c r="AA400" s="25"/>
      <c r="AB400" s="25"/>
      <c r="AC400" s="25"/>
    </row>
    <row r="401" spans="1:29" ht="15.75" customHeight="1">
      <c r="A401" s="25"/>
      <c r="B401" s="25"/>
      <c r="C401" s="25"/>
      <c r="D401" s="25"/>
      <c r="E401" s="25"/>
      <c r="F401" s="25"/>
      <c r="G401" s="25"/>
      <c r="H401" s="25"/>
      <c r="I401" s="25"/>
      <c r="J401" s="25"/>
      <c r="K401" s="25"/>
      <c r="L401" s="25"/>
      <c r="M401" s="25"/>
      <c r="N401" s="25"/>
      <c r="O401" s="25"/>
      <c r="P401" s="25"/>
      <c r="Q401" s="25"/>
      <c r="R401" s="25"/>
      <c r="S401" s="25"/>
      <c r="T401" s="25"/>
      <c r="U401" s="25"/>
      <c r="V401" s="25"/>
      <c r="W401" s="25"/>
      <c r="X401" s="25"/>
      <c r="Y401" s="25"/>
      <c r="Z401" s="25"/>
      <c r="AA401" s="25"/>
      <c r="AB401" s="25"/>
      <c r="AC401" s="25"/>
    </row>
    <row r="402" spans="1:29" ht="15.75" customHeight="1">
      <c r="A402" s="25"/>
      <c r="B402" s="25"/>
      <c r="C402" s="25"/>
      <c r="D402" s="25"/>
      <c r="E402" s="25"/>
      <c r="F402" s="25"/>
      <c r="G402" s="25"/>
      <c r="H402" s="25"/>
      <c r="I402" s="25"/>
      <c r="J402" s="25"/>
      <c r="K402" s="25"/>
      <c r="L402" s="25"/>
      <c r="M402" s="25"/>
      <c r="N402" s="25"/>
      <c r="O402" s="25"/>
      <c r="P402" s="25"/>
      <c r="Q402" s="25"/>
      <c r="R402" s="25"/>
      <c r="S402" s="25"/>
      <c r="T402" s="25"/>
      <c r="U402" s="25"/>
      <c r="V402" s="25"/>
      <c r="W402" s="25"/>
      <c r="X402" s="25"/>
      <c r="Y402" s="25"/>
      <c r="Z402" s="25"/>
      <c r="AA402" s="25"/>
      <c r="AB402" s="25"/>
      <c r="AC402" s="25"/>
    </row>
    <row r="403" spans="1:29" ht="15.75" customHeight="1">
      <c r="A403" s="25"/>
      <c r="B403" s="25"/>
      <c r="C403" s="25"/>
      <c r="D403" s="25"/>
      <c r="E403" s="25"/>
      <c r="F403" s="25"/>
      <c r="G403" s="25"/>
      <c r="H403" s="25"/>
      <c r="I403" s="25"/>
      <c r="J403" s="25"/>
      <c r="K403" s="25"/>
      <c r="L403" s="25"/>
      <c r="M403" s="25"/>
      <c r="N403" s="25"/>
      <c r="O403" s="25"/>
      <c r="P403" s="25"/>
      <c r="Q403" s="25"/>
      <c r="R403" s="25"/>
      <c r="S403" s="25"/>
      <c r="T403" s="25"/>
      <c r="U403" s="25"/>
      <c r="V403" s="25"/>
      <c r="W403" s="25"/>
      <c r="X403" s="25"/>
      <c r="Y403" s="25"/>
      <c r="Z403" s="25"/>
      <c r="AA403" s="25"/>
      <c r="AB403" s="25"/>
      <c r="AC403" s="25"/>
    </row>
    <row r="404" spans="1:29" ht="15.75" customHeight="1">
      <c r="A404" s="25"/>
      <c r="B404" s="25"/>
      <c r="C404" s="25"/>
      <c r="D404" s="25"/>
      <c r="E404" s="25"/>
      <c r="F404" s="25"/>
      <c r="G404" s="25"/>
      <c r="H404" s="25"/>
      <c r="I404" s="25"/>
      <c r="J404" s="25"/>
      <c r="K404" s="25"/>
      <c r="L404" s="25"/>
      <c r="M404" s="25"/>
      <c r="N404" s="25"/>
      <c r="O404" s="25"/>
      <c r="P404" s="25"/>
      <c r="Q404" s="25"/>
      <c r="R404" s="25"/>
      <c r="S404" s="25"/>
      <c r="T404" s="25"/>
      <c r="U404" s="25"/>
      <c r="V404" s="25"/>
      <c r="W404" s="25"/>
      <c r="X404" s="25"/>
      <c r="Y404" s="25"/>
      <c r="Z404" s="25"/>
      <c r="AA404" s="25"/>
      <c r="AB404" s="25"/>
      <c r="AC404" s="25"/>
    </row>
    <row r="405" spans="1:29" ht="15.75" customHeight="1">
      <c r="A405" s="25"/>
      <c r="B405" s="25"/>
      <c r="C405" s="25"/>
      <c r="D405" s="25"/>
      <c r="E405" s="25"/>
      <c r="F405" s="25"/>
      <c r="G405" s="25"/>
      <c r="H405" s="25"/>
      <c r="I405" s="25"/>
      <c r="J405" s="25"/>
      <c r="K405" s="25"/>
      <c r="L405" s="25"/>
      <c r="M405" s="25"/>
      <c r="N405" s="25"/>
      <c r="O405" s="25"/>
      <c r="P405" s="25"/>
      <c r="Q405" s="25"/>
      <c r="R405" s="25"/>
      <c r="S405" s="25"/>
      <c r="T405" s="25"/>
      <c r="U405" s="25"/>
      <c r="V405" s="25"/>
      <c r="W405" s="25"/>
      <c r="X405" s="25"/>
      <c r="Y405" s="25"/>
      <c r="Z405" s="25"/>
      <c r="AA405" s="25"/>
      <c r="AB405" s="25"/>
      <c r="AC405" s="25"/>
    </row>
    <row r="406" spans="1:29" ht="15.75" customHeight="1">
      <c r="A406" s="25"/>
      <c r="B406" s="25"/>
      <c r="C406" s="25"/>
      <c r="D406" s="25"/>
      <c r="E406" s="25"/>
      <c r="F406" s="25"/>
      <c r="G406" s="25"/>
      <c r="H406" s="25"/>
      <c r="I406" s="25"/>
      <c r="J406" s="25"/>
      <c r="K406" s="25"/>
      <c r="L406" s="25"/>
      <c r="M406" s="25"/>
      <c r="N406" s="25"/>
      <c r="O406" s="25"/>
      <c r="P406" s="25"/>
      <c r="Q406" s="25"/>
      <c r="R406" s="25"/>
      <c r="S406" s="25"/>
      <c r="T406" s="25"/>
      <c r="U406" s="25"/>
      <c r="V406" s="25"/>
      <c r="W406" s="25"/>
      <c r="X406" s="25"/>
      <c r="Y406" s="25"/>
      <c r="Z406" s="25"/>
      <c r="AA406" s="25"/>
      <c r="AB406" s="25"/>
      <c r="AC406" s="25"/>
    </row>
    <row r="407" spans="1:29" ht="15.75" customHeight="1">
      <c r="A407" s="25"/>
      <c r="B407" s="25"/>
      <c r="C407" s="25"/>
      <c r="D407" s="25"/>
      <c r="E407" s="25"/>
      <c r="F407" s="25"/>
      <c r="G407" s="25"/>
      <c r="H407" s="25"/>
      <c r="I407" s="25"/>
      <c r="J407" s="25"/>
      <c r="K407" s="25"/>
      <c r="L407" s="25"/>
      <c r="M407" s="25"/>
      <c r="N407" s="25"/>
      <c r="O407" s="25"/>
      <c r="P407" s="25"/>
      <c r="Q407" s="25"/>
      <c r="R407" s="25"/>
      <c r="S407" s="25"/>
      <c r="T407" s="25"/>
      <c r="U407" s="25"/>
      <c r="V407" s="25"/>
      <c r="W407" s="25"/>
      <c r="X407" s="25"/>
      <c r="Y407" s="25"/>
      <c r="Z407" s="25"/>
      <c r="AA407" s="25"/>
      <c r="AB407" s="25"/>
      <c r="AC407" s="25"/>
    </row>
    <row r="408" spans="1:29" ht="15.75" customHeight="1">
      <c r="A408" s="25"/>
      <c r="B408" s="25"/>
      <c r="C408" s="25"/>
      <c r="D408" s="25"/>
      <c r="E408" s="25"/>
      <c r="F408" s="25"/>
      <c r="G408" s="25"/>
      <c r="H408" s="25"/>
      <c r="I408" s="25"/>
      <c r="J408" s="25"/>
      <c r="K408" s="25"/>
      <c r="L408" s="25"/>
      <c r="M408" s="25"/>
      <c r="N408" s="25"/>
      <c r="O408" s="25"/>
      <c r="P408" s="25"/>
      <c r="Q408" s="25"/>
      <c r="R408" s="25"/>
      <c r="S408" s="25"/>
      <c r="T408" s="25"/>
      <c r="U408" s="25"/>
      <c r="V408" s="25"/>
      <c r="W408" s="25"/>
      <c r="X408" s="25"/>
      <c r="Y408" s="25"/>
      <c r="Z408" s="25"/>
      <c r="AA408" s="25"/>
      <c r="AB408" s="25"/>
      <c r="AC408" s="25"/>
    </row>
    <row r="409" spans="1:29" ht="15.75" customHeight="1">
      <c r="A409" s="25"/>
      <c r="B409" s="25"/>
      <c r="C409" s="25"/>
      <c r="D409" s="25"/>
      <c r="E409" s="25"/>
      <c r="F409" s="25"/>
      <c r="G409" s="25"/>
      <c r="H409" s="25"/>
      <c r="I409" s="25"/>
      <c r="J409" s="25"/>
      <c r="K409" s="25"/>
      <c r="L409" s="25"/>
      <c r="M409" s="25"/>
      <c r="N409" s="25"/>
      <c r="O409" s="25"/>
      <c r="P409" s="25"/>
      <c r="Q409" s="25"/>
      <c r="R409" s="25"/>
      <c r="S409" s="25"/>
      <c r="T409" s="25"/>
      <c r="U409" s="25"/>
      <c r="V409" s="25"/>
      <c r="W409" s="25"/>
      <c r="X409" s="25"/>
      <c r="Y409" s="25"/>
      <c r="Z409" s="25"/>
      <c r="AA409" s="25"/>
      <c r="AB409" s="25"/>
      <c r="AC409" s="25"/>
    </row>
    <row r="410" spans="1:29" ht="15.75" customHeight="1">
      <c r="A410" s="25"/>
      <c r="B410" s="25"/>
      <c r="C410" s="25"/>
      <c r="D410" s="25"/>
      <c r="E410" s="25"/>
      <c r="F410" s="25"/>
      <c r="G410" s="25"/>
      <c r="H410" s="25"/>
      <c r="I410" s="25"/>
      <c r="J410" s="25"/>
      <c r="K410" s="25"/>
      <c r="L410" s="25"/>
      <c r="M410" s="25"/>
      <c r="N410" s="25"/>
      <c r="O410" s="25"/>
      <c r="P410" s="25"/>
      <c r="Q410" s="25"/>
      <c r="R410" s="25"/>
      <c r="S410" s="25"/>
      <c r="T410" s="25"/>
      <c r="U410" s="25"/>
      <c r="V410" s="25"/>
      <c r="W410" s="25"/>
      <c r="X410" s="25"/>
      <c r="Y410" s="25"/>
      <c r="Z410" s="25"/>
      <c r="AA410" s="25"/>
      <c r="AB410" s="25"/>
      <c r="AC410" s="25"/>
    </row>
    <row r="411" spans="1:29" ht="15.75" customHeight="1">
      <c r="A411" s="25"/>
      <c r="B411" s="25"/>
      <c r="C411" s="25"/>
      <c r="D411" s="25"/>
      <c r="E411" s="25"/>
      <c r="F411" s="25"/>
      <c r="G411" s="25"/>
      <c r="H411" s="25"/>
      <c r="I411" s="25"/>
      <c r="J411" s="25"/>
      <c r="K411" s="25"/>
      <c r="L411" s="25"/>
      <c r="M411" s="25"/>
      <c r="N411" s="25"/>
      <c r="O411" s="25"/>
      <c r="P411" s="25"/>
      <c r="Q411" s="25"/>
      <c r="R411" s="25"/>
      <c r="S411" s="25"/>
      <c r="T411" s="25"/>
      <c r="U411" s="25"/>
      <c r="V411" s="25"/>
      <c r="W411" s="25"/>
      <c r="X411" s="25"/>
      <c r="Y411" s="25"/>
      <c r="Z411" s="25"/>
      <c r="AA411" s="25"/>
      <c r="AB411" s="25"/>
      <c r="AC411" s="25"/>
    </row>
    <row r="412" spans="1:29" ht="15.75" customHeight="1">
      <c r="A412" s="25"/>
      <c r="B412" s="25"/>
      <c r="C412" s="25"/>
      <c r="D412" s="25"/>
      <c r="E412" s="25"/>
      <c r="F412" s="25"/>
      <c r="G412" s="25"/>
      <c r="H412" s="25"/>
      <c r="I412" s="25"/>
      <c r="J412" s="25"/>
      <c r="K412" s="25"/>
      <c r="L412" s="25"/>
      <c r="M412" s="25"/>
      <c r="N412" s="25"/>
      <c r="O412" s="25"/>
      <c r="P412" s="25"/>
      <c r="Q412" s="25"/>
      <c r="R412" s="25"/>
      <c r="S412" s="25"/>
      <c r="T412" s="25"/>
      <c r="U412" s="25"/>
      <c r="V412" s="25"/>
      <c r="W412" s="25"/>
      <c r="X412" s="25"/>
      <c r="Y412" s="25"/>
      <c r="Z412" s="25"/>
      <c r="AA412" s="25"/>
      <c r="AB412" s="25"/>
      <c r="AC412" s="25"/>
    </row>
    <row r="413" spans="1:29" ht="15.75" customHeight="1">
      <c r="A413" s="25"/>
      <c r="B413" s="25"/>
      <c r="C413" s="25"/>
      <c r="D413" s="25"/>
      <c r="E413" s="25"/>
      <c r="F413" s="25"/>
      <c r="G413" s="25"/>
      <c r="H413" s="25"/>
      <c r="I413" s="25"/>
      <c r="J413" s="25"/>
      <c r="K413" s="25"/>
      <c r="L413" s="25"/>
      <c r="M413" s="25"/>
      <c r="N413" s="25"/>
      <c r="O413" s="25"/>
      <c r="P413" s="25"/>
      <c r="Q413" s="25"/>
      <c r="R413" s="25"/>
      <c r="S413" s="25"/>
      <c r="T413" s="25"/>
      <c r="U413" s="25"/>
      <c r="V413" s="25"/>
      <c r="W413" s="25"/>
      <c r="X413" s="25"/>
      <c r="Y413" s="25"/>
      <c r="Z413" s="25"/>
      <c r="AA413" s="25"/>
      <c r="AB413" s="25"/>
      <c r="AC413" s="25"/>
    </row>
    <row r="414" spans="1:29" ht="15.75" customHeight="1">
      <c r="A414" s="25"/>
      <c r="B414" s="25"/>
      <c r="C414" s="25"/>
      <c r="D414" s="25"/>
      <c r="E414" s="25"/>
      <c r="F414" s="25"/>
      <c r="G414" s="25"/>
      <c r="H414" s="25"/>
      <c r="I414" s="25"/>
      <c r="J414" s="25"/>
      <c r="K414" s="25"/>
      <c r="L414" s="25"/>
      <c r="M414" s="25"/>
      <c r="N414" s="25"/>
      <c r="O414" s="25"/>
      <c r="P414" s="25"/>
      <c r="Q414" s="25"/>
      <c r="R414" s="25"/>
      <c r="S414" s="25"/>
      <c r="T414" s="25"/>
      <c r="U414" s="25"/>
      <c r="V414" s="25"/>
      <c r="W414" s="25"/>
      <c r="X414" s="25"/>
      <c r="Y414" s="25"/>
      <c r="Z414" s="25"/>
      <c r="AA414" s="25"/>
      <c r="AB414" s="25"/>
      <c r="AC414" s="25"/>
    </row>
    <row r="415" spans="1:29" ht="15.75" customHeight="1">
      <c r="A415" s="25"/>
      <c r="B415" s="25"/>
      <c r="C415" s="25"/>
      <c r="D415" s="25"/>
      <c r="E415" s="25"/>
      <c r="F415" s="25"/>
      <c r="G415" s="25"/>
      <c r="H415" s="25"/>
      <c r="I415" s="25"/>
      <c r="J415" s="25"/>
      <c r="K415" s="25"/>
      <c r="L415" s="25"/>
      <c r="M415" s="25"/>
      <c r="N415" s="25"/>
      <c r="O415" s="25"/>
      <c r="P415" s="25"/>
      <c r="Q415" s="25"/>
      <c r="R415" s="25"/>
      <c r="S415" s="25"/>
      <c r="T415" s="25"/>
      <c r="U415" s="25"/>
      <c r="V415" s="25"/>
      <c r="W415" s="25"/>
      <c r="X415" s="25"/>
      <c r="Y415" s="25"/>
      <c r="Z415" s="25"/>
      <c r="AA415" s="25"/>
      <c r="AB415" s="25"/>
      <c r="AC415" s="25"/>
    </row>
    <row r="416" spans="1:29" ht="15.75" customHeight="1">
      <c r="A416" s="25"/>
      <c r="B416" s="25"/>
      <c r="C416" s="25"/>
      <c r="D416" s="25"/>
      <c r="E416" s="25"/>
      <c r="F416" s="25"/>
      <c r="G416" s="25"/>
      <c r="H416" s="25"/>
      <c r="I416" s="25"/>
      <c r="J416" s="25"/>
      <c r="K416" s="25"/>
      <c r="L416" s="25"/>
      <c r="M416" s="25"/>
      <c r="N416" s="25"/>
      <c r="O416" s="25"/>
      <c r="P416" s="25"/>
      <c r="Q416" s="25"/>
      <c r="R416" s="25"/>
      <c r="S416" s="25"/>
      <c r="T416" s="25"/>
      <c r="U416" s="25"/>
      <c r="V416" s="25"/>
      <c r="W416" s="25"/>
      <c r="X416" s="25"/>
      <c r="Y416" s="25"/>
      <c r="Z416" s="25"/>
      <c r="AA416" s="25"/>
      <c r="AB416" s="25"/>
      <c r="AC416" s="25"/>
    </row>
    <row r="417" spans="1:29" ht="15.75" customHeight="1">
      <c r="A417" s="25"/>
      <c r="B417" s="25"/>
      <c r="C417" s="25"/>
      <c r="D417" s="25"/>
      <c r="E417" s="25"/>
      <c r="F417" s="25"/>
      <c r="G417" s="25"/>
      <c r="H417" s="25"/>
      <c r="I417" s="25"/>
      <c r="J417" s="25"/>
      <c r="K417" s="25"/>
      <c r="L417" s="25"/>
      <c r="M417" s="25"/>
      <c r="N417" s="25"/>
      <c r="O417" s="25"/>
      <c r="P417" s="25"/>
      <c r="Q417" s="25"/>
      <c r="R417" s="25"/>
      <c r="S417" s="25"/>
      <c r="T417" s="25"/>
      <c r="U417" s="25"/>
      <c r="V417" s="25"/>
      <c r="W417" s="25"/>
      <c r="X417" s="25"/>
      <c r="Y417" s="25"/>
      <c r="Z417" s="25"/>
      <c r="AA417" s="25"/>
      <c r="AB417" s="25"/>
      <c r="AC417" s="25"/>
    </row>
    <row r="418" spans="1:29" ht="15.75" customHeight="1">
      <c r="A418" s="25"/>
      <c r="B418" s="25"/>
      <c r="C418" s="25"/>
      <c r="D418" s="25"/>
      <c r="E418" s="25"/>
      <c r="F418" s="25"/>
      <c r="G418" s="25"/>
      <c r="H418" s="25"/>
      <c r="I418" s="25"/>
      <c r="J418" s="25"/>
      <c r="K418" s="25"/>
      <c r="L418" s="25"/>
      <c r="M418" s="25"/>
      <c r="N418" s="25"/>
      <c r="O418" s="25"/>
      <c r="P418" s="25"/>
      <c r="Q418" s="25"/>
      <c r="R418" s="25"/>
      <c r="S418" s="25"/>
      <c r="T418" s="25"/>
      <c r="U418" s="25"/>
      <c r="V418" s="25"/>
      <c r="W418" s="25"/>
      <c r="X418" s="25"/>
      <c r="Y418" s="25"/>
      <c r="Z418" s="25"/>
      <c r="AA418" s="25"/>
      <c r="AB418" s="25"/>
      <c r="AC418" s="25"/>
    </row>
    <row r="419" spans="1:29" ht="15.75" customHeight="1">
      <c r="A419" s="25"/>
      <c r="B419" s="25"/>
      <c r="C419" s="25"/>
      <c r="D419" s="25"/>
      <c r="E419" s="25"/>
      <c r="F419" s="25"/>
      <c r="G419" s="25"/>
      <c r="H419" s="25"/>
      <c r="I419" s="25"/>
      <c r="J419" s="25"/>
      <c r="K419" s="25"/>
      <c r="L419" s="25"/>
      <c r="M419" s="25"/>
      <c r="N419" s="25"/>
      <c r="O419" s="25"/>
      <c r="P419" s="25"/>
      <c r="Q419" s="25"/>
      <c r="R419" s="25"/>
      <c r="S419" s="25"/>
      <c r="T419" s="25"/>
      <c r="U419" s="25"/>
      <c r="V419" s="25"/>
      <c r="W419" s="25"/>
      <c r="X419" s="25"/>
      <c r="Y419" s="25"/>
      <c r="Z419" s="25"/>
      <c r="AA419" s="25"/>
      <c r="AB419" s="25"/>
      <c r="AC419" s="25"/>
    </row>
    <row r="420" spans="1:29" ht="15.75" customHeight="1">
      <c r="A420" s="25"/>
      <c r="B420" s="25"/>
      <c r="C420" s="25"/>
      <c r="D420" s="25"/>
      <c r="E420" s="25"/>
      <c r="F420" s="25"/>
      <c r="G420" s="25"/>
      <c r="H420" s="25"/>
      <c r="I420" s="25"/>
      <c r="J420" s="25"/>
      <c r="K420" s="25"/>
      <c r="L420" s="25"/>
      <c r="M420" s="25"/>
      <c r="N420" s="25"/>
      <c r="O420" s="25"/>
      <c r="P420" s="25"/>
      <c r="Q420" s="25"/>
      <c r="R420" s="25"/>
      <c r="S420" s="25"/>
      <c r="T420" s="25"/>
      <c r="U420" s="25"/>
      <c r="V420" s="25"/>
      <c r="W420" s="25"/>
      <c r="X420" s="25"/>
      <c r="Y420" s="25"/>
      <c r="Z420" s="25"/>
      <c r="AA420" s="25"/>
      <c r="AB420" s="25"/>
      <c r="AC420" s="25"/>
    </row>
    <row r="421" spans="1:29" ht="15.75" customHeight="1">
      <c r="A421" s="25"/>
      <c r="B421" s="25"/>
      <c r="C421" s="25"/>
      <c r="D421" s="25"/>
      <c r="E421" s="25"/>
      <c r="F421" s="25"/>
      <c r="G421" s="25"/>
      <c r="H421" s="25"/>
      <c r="I421" s="25"/>
      <c r="J421" s="25"/>
      <c r="K421" s="25"/>
      <c r="L421" s="25"/>
      <c r="M421" s="25"/>
      <c r="N421" s="25"/>
      <c r="O421" s="25"/>
      <c r="P421" s="25"/>
      <c r="Q421" s="25"/>
      <c r="R421" s="25"/>
      <c r="S421" s="25"/>
      <c r="T421" s="25"/>
      <c r="U421" s="25"/>
      <c r="V421" s="25"/>
      <c r="W421" s="25"/>
      <c r="X421" s="25"/>
      <c r="Y421" s="25"/>
      <c r="Z421" s="25"/>
      <c r="AA421" s="25"/>
      <c r="AB421" s="25"/>
      <c r="AC421" s="25"/>
    </row>
    <row r="422" spans="1:29" ht="15.75" customHeight="1">
      <c r="A422" s="25"/>
      <c r="B422" s="25"/>
      <c r="C422" s="25"/>
      <c r="D422" s="25"/>
      <c r="E422" s="25"/>
      <c r="F422" s="25"/>
      <c r="G422" s="25"/>
      <c r="H422" s="25"/>
      <c r="I422" s="25"/>
      <c r="J422" s="25"/>
      <c r="K422" s="25"/>
      <c r="L422" s="25"/>
      <c r="M422" s="25"/>
      <c r="N422" s="25"/>
      <c r="O422" s="25"/>
      <c r="P422" s="25"/>
      <c r="Q422" s="25"/>
      <c r="R422" s="25"/>
      <c r="S422" s="25"/>
      <c r="T422" s="25"/>
      <c r="U422" s="25"/>
      <c r="V422" s="25"/>
      <c r="W422" s="25"/>
      <c r="X422" s="25"/>
      <c r="Y422" s="25"/>
      <c r="Z422" s="25"/>
      <c r="AA422" s="25"/>
      <c r="AB422" s="25"/>
      <c r="AC422" s="25"/>
    </row>
    <row r="423" spans="1:29" ht="15.75" customHeight="1">
      <c r="A423" s="25"/>
      <c r="B423" s="25"/>
      <c r="C423" s="25"/>
      <c r="D423" s="25"/>
      <c r="E423" s="25"/>
      <c r="F423" s="25"/>
      <c r="G423" s="25"/>
      <c r="H423" s="25"/>
      <c r="I423" s="25"/>
      <c r="J423" s="25"/>
      <c r="K423" s="25"/>
      <c r="L423" s="25"/>
      <c r="M423" s="25"/>
      <c r="N423" s="25"/>
      <c r="O423" s="25"/>
      <c r="P423" s="25"/>
      <c r="Q423" s="25"/>
      <c r="R423" s="25"/>
      <c r="S423" s="25"/>
      <c r="T423" s="25"/>
      <c r="U423" s="25"/>
      <c r="V423" s="25"/>
      <c r="W423" s="25"/>
      <c r="X423" s="25"/>
      <c r="Y423" s="25"/>
      <c r="Z423" s="25"/>
      <c r="AA423" s="25"/>
      <c r="AB423" s="25"/>
      <c r="AC423" s="25"/>
    </row>
    <row r="424" spans="1:29" ht="15.75" customHeight="1">
      <c r="A424" s="25"/>
      <c r="B424" s="25"/>
      <c r="C424" s="25"/>
      <c r="D424" s="25"/>
      <c r="E424" s="25"/>
      <c r="F424" s="25"/>
      <c r="G424" s="25"/>
      <c r="H424" s="25"/>
      <c r="I424" s="25"/>
      <c r="J424" s="25"/>
      <c r="K424" s="25"/>
      <c r="L424" s="25"/>
      <c r="M424" s="25"/>
      <c r="N424" s="25"/>
      <c r="O424" s="25"/>
      <c r="P424" s="25"/>
      <c r="Q424" s="25"/>
      <c r="R424" s="25"/>
      <c r="S424" s="25"/>
      <c r="T424" s="25"/>
      <c r="U424" s="25"/>
      <c r="V424" s="25"/>
      <c r="W424" s="25"/>
      <c r="X424" s="25"/>
      <c r="Y424" s="25"/>
      <c r="Z424" s="25"/>
      <c r="AA424" s="25"/>
      <c r="AB424" s="25"/>
      <c r="AC424" s="25"/>
    </row>
    <row r="425" spans="1:29" ht="15.75" customHeight="1">
      <c r="A425" s="25"/>
      <c r="B425" s="25"/>
      <c r="C425" s="25"/>
      <c r="D425" s="25"/>
      <c r="E425" s="25"/>
      <c r="F425" s="25"/>
      <c r="G425" s="25"/>
      <c r="H425" s="25"/>
      <c r="I425" s="25"/>
      <c r="J425" s="25"/>
      <c r="K425" s="25"/>
      <c r="L425" s="25"/>
      <c r="M425" s="25"/>
      <c r="N425" s="25"/>
      <c r="O425" s="25"/>
      <c r="P425" s="25"/>
      <c r="Q425" s="25"/>
      <c r="R425" s="25"/>
      <c r="S425" s="25"/>
      <c r="T425" s="25"/>
      <c r="U425" s="25"/>
      <c r="V425" s="25"/>
      <c r="W425" s="25"/>
      <c r="X425" s="25"/>
      <c r="Y425" s="25"/>
      <c r="Z425" s="25"/>
      <c r="AA425" s="25"/>
      <c r="AB425" s="25"/>
      <c r="AC425" s="25"/>
    </row>
    <row r="426" spans="1:29" ht="15.75" customHeight="1">
      <c r="A426" s="25"/>
      <c r="B426" s="25"/>
      <c r="C426" s="25"/>
      <c r="D426" s="25"/>
      <c r="E426" s="25"/>
      <c r="F426" s="25"/>
      <c r="G426" s="25"/>
      <c r="H426" s="25"/>
      <c r="I426" s="25"/>
      <c r="J426" s="25"/>
      <c r="K426" s="25"/>
      <c r="L426" s="25"/>
      <c r="M426" s="25"/>
      <c r="N426" s="25"/>
      <c r="O426" s="25"/>
      <c r="P426" s="25"/>
      <c r="Q426" s="25"/>
      <c r="R426" s="25"/>
      <c r="S426" s="25"/>
      <c r="T426" s="25"/>
      <c r="U426" s="25"/>
      <c r="V426" s="25"/>
      <c r="W426" s="25"/>
      <c r="X426" s="25"/>
      <c r="Y426" s="25"/>
      <c r="Z426" s="25"/>
      <c r="AA426" s="25"/>
      <c r="AB426" s="25"/>
      <c r="AC426" s="25"/>
    </row>
    <row r="427" spans="1:29" ht="15.75" customHeight="1">
      <c r="A427" s="25"/>
      <c r="B427" s="25"/>
      <c r="C427" s="25"/>
      <c r="D427" s="25"/>
      <c r="E427" s="25"/>
      <c r="F427" s="25"/>
      <c r="G427" s="25"/>
      <c r="H427" s="25"/>
      <c r="I427" s="25"/>
      <c r="J427" s="25"/>
      <c r="K427" s="25"/>
      <c r="L427" s="25"/>
      <c r="M427" s="25"/>
      <c r="N427" s="25"/>
      <c r="O427" s="25"/>
      <c r="P427" s="25"/>
      <c r="Q427" s="25"/>
      <c r="R427" s="25"/>
      <c r="S427" s="25"/>
      <c r="T427" s="25"/>
      <c r="U427" s="25"/>
      <c r="V427" s="25"/>
      <c r="W427" s="25"/>
      <c r="X427" s="25"/>
      <c r="Y427" s="25"/>
      <c r="Z427" s="25"/>
      <c r="AA427" s="25"/>
      <c r="AB427" s="25"/>
      <c r="AC427" s="25"/>
    </row>
    <row r="428" spans="1:29" ht="15.75" customHeight="1">
      <c r="A428" s="25"/>
      <c r="B428" s="25"/>
      <c r="C428" s="25"/>
      <c r="D428" s="25"/>
      <c r="E428" s="25"/>
      <c r="F428" s="25"/>
      <c r="G428" s="25"/>
      <c r="H428" s="25"/>
      <c r="I428" s="25"/>
      <c r="J428" s="25"/>
      <c r="K428" s="25"/>
      <c r="L428" s="25"/>
      <c r="M428" s="25"/>
      <c r="N428" s="25"/>
      <c r="O428" s="25"/>
      <c r="P428" s="25"/>
      <c r="Q428" s="25"/>
      <c r="R428" s="25"/>
      <c r="S428" s="25"/>
      <c r="T428" s="25"/>
      <c r="U428" s="25"/>
      <c r="V428" s="25"/>
      <c r="W428" s="25"/>
      <c r="X428" s="25"/>
      <c r="Y428" s="25"/>
      <c r="Z428" s="25"/>
      <c r="AA428" s="25"/>
      <c r="AB428" s="25"/>
      <c r="AC428" s="25"/>
    </row>
    <row r="429" spans="1:29" ht="15.75" customHeight="1">
      <c r="A429" s="25"/>
      <c r="B429" s="25"/>
      <c r="C429" s="25"/>
      <c r="D429" s="25"/>
      <c r="E429" s="25"/>
      <c r="F429" s="25"/>
      <c r="G429" s="25"/>
      <c r="H429" s="25"/>
      <c r="I429" s="25"/>
      <c r="J429" s="25"/>
      <c r="K429" s="25"/>
      <c r="L429" s="25"/>
      <c r="M429" s="25"/>
      <c r="N429" s="25"/>
      <c r="O429" s="25"/>
      <c r="P429" s="25"/>
      <c r="Q429" s="25"/>
      <c r="R429" s="25"/>
      <c r="S429" s="25"/>
      <c r="T429" s="25"/>
      <c r="U429" s="25"/>
      <c r="V429" s="25"/>
      <c r="W429" s="25"/>
      <c r="X429" s="25"/>
      <c r="Y429" s="25"/>
      <c r="Z429" s="25"/>
      <c r="AA429" s="25"/>
      <c r="AB429" s="25"/>
      <c r="AC429" s="25"/>
    </row>
    <row r="430" spans="1:29" ht="15.75" customHeight="1">
      <c r="A430" s="25"/>
      <c r="B430" s="25"/>
      <c r="C430" s="25"/>
      <c r="D430" s="25"/>
      <c r="E430" s="25"/>
      <c r="F430" s="25"/>
      <c r="G430" s="25"/>
      <c r="H430" s="25"/>
      <c r="I430" s="25"/>
      <c r="J430" s="25"/>
      <c r="K430" s="25"/>
      <c r="L430" s="25"/>
      <c r="M430" s="25"/>
      <c r="N430" s="25"/>
      <c r="O430" s="25"/>
      <c r="P430" s="25"/>
      <c r="Q430" s="25"/>
      <c r="R430" s="25"/>
      <c r="S430" s="25"/>
      <c r="T430" s="25"/>
      <c r="U430" s="25"/>
      <c r="V430" s="25"/>
      <c r="W430" s="25"/>
      <c r="X430" s="25"/>
      <c r="Y430" s="25"/>
      <c r="Z430" s="25"/>
      <c r="AA430" s="25"/>
      <c r="AB430" s="25"/>
      <c r="AC430" s="25"/>
    </row>
    <row r="431" spans="1:29" ht="15.75" customHeight="1">
      <c r="A431" s="25"/>
      <c r="B431" s="25"/>
      <c r="C431" s="25"/>
      <c r="D431" s="25"/>
      <c r="E431" s="25"/>
      <c r="F431" s="25"/>
      <c r="G431" s="25"/>
      <c r="H431" s="25"/>
      <c r="I431" s="25"/>
      <c r="J431" s="25"/>
      <c r="K431" s="25"/>
      <c r="L431" s="25"/>
      <c r="M431" s="25"/>
      <c r="N431" s="25"/>
      <c r="O431" s="25"/>
      <c r="P431" s="25"/>
      <c r="Q431" s="25"/>
      <c r="R431" s="25"/>
      <c r="S431" s="25"/>
      <c r="T431" s="25"/>
      <c r="U431" s="25"/>
      <c r="V431" s="25"/>
      <c r="W431" s="25"/>
      <c r="X431" s="25"/>
      <c r="Y431" s="25"/>
      <c r="Z431" s="25"/>
      <c r="AA431" s="25"/>
      <c r="AB431" s="25"/>
      <c r="AC431" s="25"/>
    </row>
    <row r="432" spans="1:29" ht="15.75" customHeight="1">
      <c r="A432" s="25"/>
      <c r="B432" s="25"/>
      <c r="C432" s="25"/>
      <c r="D432" s="25"/>
      <c r="E432" s="25"/>
      <c r="F432" s="25"/>
      <c r="G432" s="25"/>
      <c r="H432" s="25"/>
      <c r="I432" s="25"/>
      <c r="J432" s="25"/>
      <c r="K432" s="25"/>
      <c r="L432" s="25"/>
      <c r="M432" s="25"/>
      <c r="N432" s="25"/>
      <c r="O432" s="25"/>
      <c r="P432" s="25"/>
      <c r="Q432" s="25"/>
      <c r="R432" s="25"/>
      <c r="S432" s="25"/>
      <c r="T432" s="25"/>
      <c r="U432" s="25"/>
      <c r="V432" s="25"/>
      <c r="W432" s="25"/>
      <c r="X432" s="25"/>
      <c r="Y432" s="25"/>
      <c r="Z432" s="25"/>
      <c r="AA432" s="25"/>
      <c r="AB432" s="25"/>
      <c r="AC432" s="25"/>
    </row>
    <row r="433" spans="1:29" ht="15.75" customHeight="1">
      <c r="A433" s="25"/>
      <c r="B433" s="25"/>
      <c r="C433" s="25"/>
      <c r="D433" s="25"/>
      <c r="E433" s="25"/>
      <c r="F433" s="25"/>
      <c r="G433" s="25"/>
      <c r="H433" s="25"/>
      <c r="I433" s="25"/>
      <c r="J433" s="25"/>
      <c r="K433" s="25"/>
      <c r="L433" s="25"/>
      <c r="M433" s="25"/>
      <c r="N433" s="25"/>
      <c r="O433" s="25"/>
      <c r="P433" s="25"/>
      <c r="Q433" s="25"/>
      <c r="R433" s="25"/>
      <c r="S433" s="25"/>
      <c r="T433" s="25"/>
      <c r="U433" s="25"/>
      <c r="V433" s="25"/>
      <c r="W433" s="25"/>
      <c r="X433" s="25"/>
      <c r="Y433" s="25"/>
      <c r="Z433" s="25"/>
      <c r="AA433" s="25"/>
      <c r="AB433" s="25"/>
      <c r="AC433" s="25"/>
    </row>
    <row r="434" spans="1:29" ht="15.75" customHeight="1">
      <c r="A434" s="25"/>
      <c r="B434" s="25"/>
      <c r="C434" s="25"/>
      <c r="D434" s="25"/>
      <c r="E434" s="25"/>
      <c r="F434" s="25"/>
      <c r="G434" s="25"/>
      <c r="H434" s="25"/>
      <c r="I434" s="25"/>
      <c r="J434" s="25"/>
      <c r="K434" s="25"/>
      <c r="L434" s="25"/>
      <c r="M434" s="25"/>
      <c r="N434" s="25"/>
      <c r="O434" s="25"/>
      <c r="P434" s="25"/>
      <c r="Q434" s="25"/>
      <c r="R434" s="25"/>
      <c r="S434" s="25"/>
      <c r="T434" s="25"/>
      <c r="U434" s="25"/>
      <c r="V434" s="25"/>
      <c r="W434" s="25"/>
      <c r="X434" s="25"/>
      <c r="Y434" s="25"/>
      <c r="Z434" s="25"/>
      <c r="AA434" s="25"/>
      <c r="AB434" s="25"/>
      <c r="AC434" s="25"/>
    </row>
    <row r="435" spans="1:29" ht="15.75" customHeight="1">
      <c r="A435" s="25"/>
      <c r="B435" s="25"/>
      <c r="C435" s="25"/>
      <c r="D435" s="25"/>
      <c r="E435" s="25"/>
      <c r="F435" s="25"/>
      <c r="G435" s="25"/>
      <c r="H435" s="25"/>
      <c r="I435" s="25"/>
      <c r="J435" s="25"/>
      <c r="K435" s="25"/>
      <c r="L435" s="25"/>
      <c r="M435" s="25"/>
      <c r="N435" s="25"/>
      <c r="O435" s="25"/>
      <c r="P435" s="25"/>
      <c r="Q435" s="25"/>
      <c r="R435" s="25"/>
      <c r="S435" s="25"/>
      <c r="T435" s="25"/>
      <c r="U435" s="25"/>
      <c r="V435" s="25"/>
      <c r="W435" s="25"/>
      <c r="X435" s="25"/>
      <c r="Y435" s="25"/>
      <c r="Z435" s="25"/>
      <c r="AA435" s="25"/>
      <c r="AB435" s="25"/>
      <c r="AC435" s="25"/>
    </row>
    <row r="436" spans="1:29" ht="15.75" customHeight="1">
      <c r="A436" s="25"/>
      <c r="B436" s="25"/>
      <c r="C436" s="25"/>
      <c r="D436" s="25"/>
      <c r="E436" s="25"/>
      <c r="F436" s="25"/>
      <c r="G436" s="25"/>
      <c r="H436" s="25"/>
      <c r="I436" s="25"/>
      <c r="J436" s="25"/>
      <c r="K436" s="25"/>
      <c r="L436" s="25"/>
      <c r="M436" s="25"/>
      <c r="N436" s="25"/>
      <c r="O436" s="25"/>
      <c r="P436" s="25"/>
      <c r="Q436" s="25"/>
      <c r="R436" s="25"/>
      <c r="S436" s="25"/>
      <c r="T436" s="25"/>
      <c r="U436" s="25"/>
      <c r="V436" s="25"/>
      <c r="W436" s="25"/>
      <c r="X436" s="25"/>
      <c r="Y436" s="25"/>
      <c r="Z436" s="25"/>
      <c r="AA436" s="25"/>
      <c r="AB436" s="25"/>
      <c r="AC436" s="25"/>
    </row>
    <row r="437" spans="1:29" ht="15.75" customHeight="1">
      <c r="A437" s="25"/>
      <c r="B437" s="25"/>
      <c r="C437" s="25"/>
      <c r="D437" s="25"/>
      <c r="E437" s="25"/>
      <c r="F437" s="25"/>
      <c r="G437" s="25"/>
      <c r="H437" s="25"/>
      <c r="I437" s="25"/>
      <c r="J437" s="25"/>
      <c r="K437" s="25"/>
      <c r="L437" s="25"/>
      <c r="M437" s="25"/>
      <c r="N437" s="25"/>
      <c r="O437" s="25"/>
      <c r="P437" s="25"/>
      <c r="Q437" s="25"/>
      <c r="R437" s="25"/>
      <c r="S437" s="25"/>
      <c r="T437" s="25"/>
      <c r="U437" s="25"/>
      <c r="V437" s="25"/>
      <c r="W437" s="25"/>
      <c r="X437" s="25"/>
      <c r="Y437" s="25"/>
      <c r="Z437" s="25"/>
      <c r="AA437" s="25"/>
      <c r="AB437" s="25"/>
      <c r="AC437" s="25"/>
    </row>
    <row r="438" spans="1:29" ht="15.75" customHeight="1">
      <c r="A438" s="25"/>
      <c r="B438" s="25"/>
      <c r="C438" s="25"/>
      <c r="D438" s="25"/>
      <c r="E438" s="25"/>
      <c r="F438" s="25"/>
      <c r="G438" s="25"/>
      <c r="H438" s="25"/>
      <c r="I438" s="25"/>
      <c r="J438" s="25"/>
      <c r="K438" s="25"/>
      <c r="L438" s="25"/>
      <c r="M438" s="25"/>
      <c r="N438" s="25"/>
      <c r="O438" s="25"/>
      <c r="P438" s="25"/>
      <c r="Q438" s="25"/>
      <c r="R438" s="25"/>
      <c r="S438" s="25"/>
      <c r="T438" s="25"/>
      <c r="U438" s="25"/>
      <c r="V438" s="25"/>
      <c r="W438" s="25"/>
      <c r="X438" s="25"/>
      <c r="Y438" s="25"/>
      <c r="Z438" s="25"/>
      <c r="AA438" s="25"/>
      <c r="AB438" s="25"/>
      <c r="AC438" s="25"/>
    </row>
    <row r="439" spans="1:29" ht="15.75" customHeight="1">
      <c r="A439" s="25"/>
      <c r="B439" s="25"/>
      <c r="C439" s="25"/>
      <c r="D439" s="25"/>
      <c r="E439" s="25"/>
      <c r="F439" s="25"/>
      <c r="G439" s="25"/>
      <c r="H439" s="25"/>
      <c r="I439" s="25"/>
      <c r="J439" s="25"/>
      <c r="K439" s="25"/>
      <c r="L439" s="25"/>
      <c r="M439" s="25"/>
      <c r="N439" s="25"/>
      <c r="O439" s="25"/>
      <c r="P439" s="25"/>
      <c r="Q439" s="25"/>
      <c r="R439" s="25"/>
      <c r="S439" s="25"/>
      <c r="T439" s="25"/>
      <c r="U439" s="25"/>
      <c r="V439" s="25"/>
      <c r="W439" s="25"/>
      <c r="X439" s="25"/>
      <c r="Y439" s="25"/>
      <c r="Z439" s="25"/>
      <c r="AA439" s="25"/>
      <c r="AB439" s="25"/>
      <c r="AC439" s="25"/>
    </row>
    <row r="440" spans="1:29" ht="15.75" customHeight="1">
      <c r="A440" s="25"/>
      <c r="B440" s="25"/>
      <c r="C440" s="25"/>
      <c r="D440" s="25"/>
      <c r="E440" s="25"/>
      <c r="F440" s="25"/>
      <c r="G440" s="25"/>
      <c r="H440" s="25"/>
      <c r="I440" s="25"/>
      <c r="J440" s="25"/>
      <c r="K440" s="25"/>
      <c r="L440" s="25"/>
      <c r="M440" s="25"/>
      <c r="N440" s="25"/>
      <c r="O440" s="25"/>
      <c r="P440" s="25"/>
      <c r="Q440" s="25"/>
      <c r="R440" s="25"/>
      <c r="S440" s="25"/>
      <c r="T440" s="25"/>
      <c r="U440" s="25"/>
      <c r="V440" s="25"/>
      <c r="W440" s="25"/>
      <c r="X440" s="25"/>
      <c r="Y440" s="25"/>
      <c r="Z440" s="25"/>
      <c r="AA440" s="25"/>
      <c r="AB440" s="25"/>
      <c r="AC440" s="25"/>
    </row>
    <row r="441" spans="1:29" ht="15.75" customHeight="1">
      <c r="A441" s="25"/>
      <c r="B441" s="25"/>
      <c r="C441" s="25"/>
      <c r="D441" s="25"/>
      <c r="E441" s="25"/>
      <c r="F441" s="25"/>
      <c r="G441" s="25"/>
      <c r="H441" s="25"/>
      <c r="I441" s="25"/>
      <c r="J441" s="25"/>
      <c r="K441" s="25"/>
      <c r="L441" s="25"/>
      <c r="M441" s="25"/>
      <c r="N441" s="25"/>
      <c r="O441" s="25"/>
      <c r="P441" s="25"/>
      <c r="Q441" s="25"/>
      <c r="R441" s="25"/>
      <c r="S441" s="25"/>
      <c r="T441" s="25"/>
      <c r="U441" s="25"/>
      <c r="V441" s="25"/>
      <c r="W441" s="25"/>
      <c r="X441" s="25"/>
      <c r="Y441" s="25"/>
      <c r="Z441" s="25"/>
      <c r="AA441" s="25"/>
      <c r="AB441" s="25"/>
      <c r="AC441" s="25"/>
    </row>
    <row r="442" spans="1:29" ht="15.75" customHeight="1">
      <c r="A442" s="25"/>
      <c r="B442" s="25"/>
      <c r="C442" s="25"/>
      <c r="D442" s="25"/>
      <c r="E442" s="25"/>
      <c r="F442" s="25"/>
      <c r="G442" s="25"/>
      <c r="H442" s="25"/>
      <c r="I442" s="25"/>
      <c r="J442" s="25"/>
      <c r="K442" s="25"/>
      <c r="L442" s="25"/>
      <c r="M442" s="25"/>
      <c r="N442" s="25"/>
      <c r="O442" s="25"/>
      <c r="P442" s="25"/>
      <c r="Q442" s="25"/>
      <c r="R442" s="25"/>
      <c r="S442" s="25"/>
      <c r="T442" s="25"/>
      <c r="U442" s="25"/>
      <c r="V442" s="25"/>
      <c r="W442" s="25"/>
      <c r="X442" s="25"/>
      <c r="Y442" s="25"/>
      <c r="Z442" s="25"/>
      <c r="AA442" s="25"/>
      <c r="AB442" s="25"/>
      <c r="AC442" s="25"/>
    </row>
    <row r="443" spans="1:29" ht="15.75" customHeight="1">
      <c r="A443" s="25"/>
      <c r="B443" s="25"/>
      <c r="C443" s="25"/>
      <c r="D443" s="25"/>
      <c r="E443" s="25"/>
      <c r="F443" s="25"/>
      <c r="G443" s="25"/>
      <c r="H443" s="25"/>
      <c r="I443" s="25"/>
      <c r="J443" s="25"/>
      <c r="K443" s="25"/>
      <c r="L443" s="25"/>
      <c r="M443" s="25"/>
      <c r="N443" s="25"/>
      <c r="O443" s="25"/>
      <c r="P443" s="25"/>
      <c r="Q443" s="25"/>
      <c r="R443" s="25"/>
      <c r="S443" s="25"/>
      <c r="T443" s="25"/>
      <c r="U443" s="25"/>
      <c r="V443" s="25"/>
      <c r="W443" s="25"/>
      <c r="X443" s="25"/>
      <c r="Y443" s="25"/>
      <c r="Z443" s="25"/>
      <c r="AA443" s="25"/>
      <c r="AB443" s="25"/>
      <c r="AC443" s="25"/>
    </row>
    <row r="444" spans="1:29" ht="15.75" customHeight="1">
      <c r="A444" s="25"/>
      <c r="B444" s="25"/>
      <c r="C444" s="25"/>
      <c r="D444" s="25"/>
      <c r="E444" s="25"/>
      <c r="F444" s="25"/>
      <c r="G444" s="25"/>
      <c r="H444" s="25"/>
      <c r="I444" s="25"/>
      <c r="J444" s="25"/>
      <c r="K444" s="25"/>
      <c r="L444" s="25"/>
      <c r="M444" s="25"/>
      <c r="N444" s="25"/>
      <c r="O444" s="25"/>
      <c r="P444" s="25"/>
      <c r="Q444" s="25"/>
      <c r="R444" s="25"/>
      <c r="S444" s="25"/>
      <c r="T444" s="25"/>
      <c r="U444" s="25"/>
      <c r="V444" s="25"/>
      <c r="W444" s="25"/>
      <c r="X444" s="25"/>
      <c r="Y444" s="25"/>
      <c r="Z444" s="25"/>
      <c r="AA444" s="25"/>
      <c r="AB444" s="25"/>
      <c r="AC444" s="25"/>
    </row>
    <row r="445" spans="1:29" ht="15.75" customHeight="1">
      <c r="A445" s="25"/>
      <c r="B445" s="25"/>
      <c r="C445" s="25"/>
      <c r="D445" s="25"/>
      <c r="E445" s="25"/>
      <c r="F445" s="25"/>
      <c r="G445" s="25"/>
      <c r="H445" s="25"/>
      <c r="I445" s="25"/>
      <c r="J445" s="25"/>
      <c r="K445" s="25"/>
      <c r="L445" s="25"/>
      <c r="M445" s="25"/>
      <c r="N445" s="25"/>
      <c r="O445" s="25"/>
      <c r="P445" s="25"/>
      <c r="Q445" s="25"/>
      <c r="R445" s="25"/>
      <c r="S445" s="25"/>
      <c r="T445" s="25"/>
      <c r="U445" s="25"/>
      <c r="V445" s="25"/>
      <c r="W445" s="25"/>
      <c r="X445" s="25"/>
      <c r="Y445" s="25"/>
      <c r="Z445" s="25"/>
      <c r="AA445" s="25"/>
      <c r="AB445" s="25"/>
      <c r="AC445" s="25"/>
    </row>
    <row r="446" spans="1:29" ht="15.75" customHeight="1">
      <c r="A446" s="25"/>
      <c r="B446" s="25"/>
      <c r="C446" s="25"/>
      <c r="D446" s="25"/>
      <c r="E446" s="25"/>
      <c r="F446" s="25"/>
      <c r="G446" s="25"/>
      <c r="H446" s="25"/>
      <c r="I446" s="25"/>
      <c r="J446" s="25"/>
      <c r="K446" s="25"/>
      <c r="L446" s="25"/>
      <c r="M446" s="25"/>
      <c r="N446" s="25"/>
      <c r="O446" s="25"/>
      <c r="P446" s="25"/>
      <c r="Q446" s="25"/>
      <c r="R446" s="25"/>
      <c r="S446" s="25"/>
      <c r="T446" s="25"/>
      <c r="U446" s="25"/>
      <c r="V446" s="25"/>
      <c r="W446" s="25"/>
      <c r="X446" s="25"/>
      <c r="Y446" s="25"/>
      <c r="Z446" s="25"/>
      <c r="AA446" s="25"/>
      <c r="AB446" s="25"/>
      <c r="AC446" s="25"/>
    </row>
    <row r="447" spans="1:29" ht="15.75" customHeight="1">
      <c r="A447" s="25"/>
      <c r="B447" s="25"/>
      <c r="C447" s="25"/>
      <c r="D447" s="25"/>
      <c r="E447" s="25"/>
      <c r="F447" s="25"/>
      <c r="G447" s="25"/>
      <c r="H447" s="25"/>
      <c r="I447" s="25"/>
      <c r="J447" s="25"/>
      <c r="K447" s="25"/>
      <c r="L447" s="25"/>
      <c r="M447" s="25"/>
      <c r="N447" s="25"/>
      <c r="O447" s="25"/>
      <c r="P447" s="25"/>
      <c r="Q447" s="25"/>
      <c r="R447" s="25"/>
      <c r="S447" s="25"/>
      <c r="T447" s="25"/>
      <c r="U447" s="25"/>
      <c r="V447" s="25"/>
      <c r="W447" s="25"/>
      <c r="X447" s="25"/>
      <c r="Y447" s="25"/>
      <c r="Z447" s="25"/>
      <c r="AA447" s="25"/>
      <c r="AB447" s="25"/>
      <c r="AC447" s="25"/>
    </row>
    <row r="448" spans="1:29" ht="15.75" customHeight="1">
      <c r="A448" s="25"/>
      <c r="B448" s="25"/>
      <c r="C448" s="25"/>
      <c r="D448" s="25"/>
      <c r="E448" s="25"/>
      <c r="F448" s="25"/>
      <c r="G448" s="25"/>
      <c r="H448" s="25"/>
      <c r="I448" s="25"/>
      <c r="J448" s="25"/>
      <c r="K448" s="25"/>
      <c r="L448" s="25"/>
      <c r="M448" s="25"/>
      <c r="N448" s="25"/>
      <c r="O448" s="25"/>
      <c r="P448" s="25"/>
      <c r="Q448" s="25"/>
      <c r="R448" s="25"/>
      <c r="S448" s="25"/>
      <c r="T448" s="25"/>
      <c r="U448" s="25"/>
      <c r="V448" s="25"/>
      <c r="W448" s="25"/>
      <c r="X448" s="25"/>
      <c r="Y448" s="25"/>
      <c r="Z448" s="25"/>
      <c r="AA448" s="25"/>
      <c r="AB448" s="25"/>
      <c r="AC448" s="25"/>
    </row>
    <row r="449" spans="1:29" ht="15.75" customHeight="1">
      <c r="A449" s="25"/>
      <c r="B449" s="25"/>
      <c r="C449" s="25"/>
      <c r="D449" s="25"/>
      <c r="E449" s="25"/>
      <c r="F449" s="25"/>
      <c r="G449" s="25"/>
      <c r="H449" s="25"/>
      <c r="I449" s="25"/>
      <c r="J449" s="25"/>
      <c r="K449" s="25"/>
      <c r="L449" s="25"/>
      <c r="M449" s="25"/>
      <c r="N449" s="25"/>
      <c r="O449" s="25"/>
      <c r="P449" s="25"/>
      <c r="Q449" s="25"/>
      <c r="R449" s="25"/>
      <c r="S449" s="25"/>
      <c r="T449" s="25"/>
      <c r="U449" s="25"/>
      <c r="V449" s="25"/>
      <c r="W449" s="25"/>
      <c r="X449" s="25"/>
      <c r="Y449" s="25"/>
      <c r="Z449" s="25"/>
      <c r="AA449" s="25"/>
      <c r="AB449" s="25"/>
      <c r="AC449" s="25"/>
    </row>
    <row r="450" spans="1:29" ht="15.75" customHeight="1">
      <c r="A450" s="25"/>
      <c r="B450" s="25"/>
      <c r="C450" s="25"/>
      <c r="D450" s="25"/>
      <c r="E450" s="25"/>
      <c r="F450" s="25"/>
      <c r="G450" s="25"/>
      <c r="H450" s="25"/>
      <c r="I450" s="25"/>
      <c r="J450" s="25"/>
      <c r="K450" s="25"/>
      <c r="L450" s="25"/>
      <c r="M450" s="25"/>
      <c r="N450" s="25"/>
      <c r="O450" s="25"/>
      <c r="P450" s="25"/>
      <c r="Q450" s="25"/>
      <c r="R450" s="25"/>
      <c r="S450" s="25"/>
      <c r="T450" s="25"/>
      <c r="U450" s="25"/>
      <c r="V450" s="25"/>
      <c r="W450" s="25"/>
      <c r="X450" s="25"/>
      <c r="Y450" s="25"/>
      <c r="Z450" s="25"/>
      <c r="AA450" s="25"/>
      <c r="AB450" s="25"/>
      <c r="AC450" s="25"/>
    </row>
    <row r="451" spans="1:29" ht="15.75" customHeight="1">
      <c r="A451" s="25"/>
      <c r="B451" s="25"/>
      <c r="C451" s="25"/>
      <c r="D451" s="25"/>
      <c r="E451" s="25"/>
      <c r="F451" s="25"/>
      <c r="G451" s="25"/>
      <c r="H451" s="25"/>
      <c r="I451" s="25"/>
      <c r="J451" s="25"/>
      <c r="K451" s="25"/>
      <c r="L451" s="25"/>
      <c r="M451" s="25"/>
      <c r="N451" s="25"/>
      <c r="O451" s="25"/>
      <c r="P451" s="25"/>
      <c r="Q451" s="25"/>
      <c r="R451" s="25"/>
      <c r="S451" s="25"/>
      <c r="T451" s="25"/>
      <c r="U451" s="25"/>
      <c r="V451" s="25"/>
      <c r="W451" s="25"/>
      <c r="X451" s="25"/>
      <c r="Y451" s="25"/>
      <c r="Z451" s="25"/>
      <c r="AA451" s="25"/>
      <c r="AB451" s="25"/>
      <c r="AC451" s="25"/>
    </row>
    <row r="452" spans="1:29" ht="15.75" customHeight="1">
      <c r="A452" s="25"/>
      <c r="B452" s="25"/>
      <c r="C452" s="25"/>
      <c r="D452" s="25"/>
      <c r="E452" s="25"/>
      <c r="F452" s="25"/>
      <c r="G452" s="25"/>
      <c r="H452" s="25"/>
      <c r="I452" s="25"/>
      <c r="J452" s="25"/>
      <c r="K452" s="25"/>
      <c r="L452" s="25"/>
      <c r="M452" s="25"/>
      <c r="N452" s="25"/>
      <c r="O452" s="25"/>
      <c r="P452" s="25"/>
      <c r="Q452" s="25"/>
      <c r="R452" s="25"/>
      <c r="S452" s="25"/>
      <c r="T452" s="25"/>
      <c r="U452" s="25"/>
      <c r="V452" s="25"/>
      <c r="W452" s="25"/>
      <c r="X452" s="25"/>
      <c r="Y452" s="25"/>
      <c r="Z452" s="25"/>
      <c r="AA452" s="25"/>
      <c r="AB452" s="25"/>
      <c r="AC452" s="25"/>
    </row>
    <row r="453" spans="1:29" ht="15.75" customHeight="1">
      <c r="A453" s="25"/>
      <c r="B453" s="25"/>
      <c r="C453" s="25"/>
      <c r="D453" s="25"/>
      <c r="E453" s="25"/>
      <c r="F453" s="25"/>
      <c r="G453" s="25"/>
      <c r="H453" s="25"/>
      <c r="I453" s="25"/>
      <c r="J453" s="25"/>
      <c r="K453" s="25"/>
      <c r="L453" s="25"/>
      <c r="M453" s="25"/>
      <c r="N453" s="25"/>
      <c r="O453" s="25"/>
      <c r="P453" s="25"/>
      <c r="Q453" s="25"/>
      <c r="R453" s="25"/>
      <c r="S453" s="25"/>
      <c r="T453" s="25"/>
      <c r="U453" s="25"/>
      <c r="V453" s="25"/>
      <c r="W453" s="25"/>
      <c r="X453" s="25"/>
      <c r="Y453" s="25"/>
      <c r="Z453" s="25"/>
      <c r="AA453" s="25"/>
      <c r="AB453" s="25"/>
      <c r="AC453" s="25"/>
    </row>
    <row r="454" spans="1:29" ht="15.75" customHeight="1">
      <c r="A454" s="25"/>
      <c r="B454" s="25"/>
      <c r="C454" s="25"/>
      <c r="D454" s="25"/>
      <c r="E454" s="25"/>
      <c r="F454" s="25"/>
      <c r="G454" s="25"/>
      <c r="H454" s="25"/>
      <c r="I454" s="25"/>
      <c r="J454" s="25"/>
      <c r="K454" s="25"/>
      <c r="L454" s="25"/>
      <c r="M454" s="25"/>
      <c r="N454" s="25"/>
      <c r="O454" s="25"/>
      <c r="P454" s="25"/>
      <c r="Q454" s="25"/>
      <c r="R454" s="25"/>
      <c r="S454" s="25"/>
      <c r="T454" s="25"/>
      <c r="U454" s="25"/>
      <c r="V454" s="25"/>
      <c r="W454" s="25"/>
      <c r="X454" s="25"/>
      <c r="Y454" s="25"/>
      <c r="Z454" s="25"/>
      <c r="AA454" s="25"/>
      <c r="AB454" s="25"/>
      <c r="AC454" s="25"/>
    </row>
    <row r="455" spans="1:29" ht="15.75" customHeight="1">
      <c r="A455" s="25"/>
      <c r="B455" s="25"/>
      <c r="C455" s="25"/>
      <c r="D455" s="25"/>
      <c r="E455" s="25"/>
      <c r="F455" s="25"/>
      <c r="G455" s="25"/>
      <c r="H455" s="25"/>
      <c r="I455" s="25"/>
      <c r="J455" s="25"/>
      <c r="K455" s="25"/>
      <c r="L455" s="25"/>
      <c r="M455" s="25"/>
      <c r="N455" s="25"/>
      <c r="O455" s="25"/>
      <c r="P455" s="25"/>
      <c r="Q455" s="25"/>
      <c r="R455" s="25"/>
      <c r="S455" s="25"/>
      <c r="T455" s="25"/>
      <c r="U455" s="25"/>
      <c r="V455" s="25"/>
      <c r="W455" s="25"/>
      <c r="X455" s="25"/>
      <c r="Y455" s="25"/>
      <c r="Z455" s="25"/>
      <c r="AA455" s="25"/>
      <c r="AB455" s="25"/>
      <c r="AC455" s="25"/>
    </row>
    <row r="456" spans="1:29" ht="15.75" customHeight="1">
      <c r="A456" s="25"/>
      <c r="B456" s="25"/>
      <c r="C456" s="25"/>
      <c r="D456" s="25"/>
      <c r="E456" s="25"/>
      <c r="F456" s="25"/>
      <c r="G456" s="25"/>
      <c r="H456" s="25"/>
      <c r="I456" s="25"/>
      <c r="J456" s="25"/>
      <c r="K456" s="25"/>
      <c r="L456" s="25"/>
      <c r="M456" s="25"/>
      <c r="N456" s="25"/>
      <c r="O456" s="25"/>
      <c r="P456" s="25"/>
      <c r="Q456" s="25"/>
      <c r="R456" s="25"/>
      <c r="S456" s="25"/>
      <c r="T456" s="25"/>
      <c r="U456" s="25"/>
      <c r="V456" s="25"/>
      <c r="W456" s="25"/>
      <c r="X456" s="25"/>
      <c r="Y456" s="25"/>
      <c r="Z456" s="25"/>
      <c r="AA456" s="25"/>
      <c r="AB456" s="25"/>
      <c r="AC456" s="25"/>
    </row>
    <row r="457" spans="1:29" ht="15.75" customHeight="1">
      <c r="A457" s="25"/>
      <c r="B457" s="25"/>
      <c r="C457" s="25"/>
      <c r="D457" s="25"/>
      <c r="E457" s="25"/>
      <c r="F457" s="25"/>
      <c r="G457" s="25"/>
      <c r="H457" s="25"/>
      <c r="I457" s="25"/>
      <c r="J457" s="25"/>
      <c r="K457" s="25"/>
      <c r="L457" s="25"/>
      <c r="M457" s="25"/>
      <c r="N457" s="25"/>
      <c r="O457" s="25"/>
      <c r="P457" s="25"/>
      <c r="Q457" s="25"/>
      <c r="R457" s="25"/>
      <c r="S457" s="25"/>
      <c r="T457" s="25"/>
      <c r="U457" s="25"/>
      <c r="V457" s="25"/>
      <c r="W457" s="25"/>
      <c r="X457" s="25"/>
      <c r="Y457" s="25"/>
      <c r="Z457" s="25"/>
      <c r="AA457" s="25"/>
      <c r="AB457" s="25"/>
      <c r="AC457" s="25"/>
    </row>
    <row r="458" spans="1:29" ht="15.75" customHeight="1">
      <c r="A458" s="25"/>
      <c r="B458" s="25"/>
      <c r="C458" s="25"/>
      <c r="D458" s="25"/>
      <c r="E458" s="25"/>
      <c r="F458" s="25"/>
      <c r="G458" s="25"/>
      <c r="H458" s="25"/>
      <c r="I458" s="25"/>
      <c r="J458" s="25"/>
      <c r="K458" s="25"/>
      <c r="L458" s="25"/>
      <c r="M458" s="25"/>
      <c r="N458" s="25"/>
      <c r="O458" s="25"/>
      <c r="P458" s="25"/>
      <c r="Q458" s="25"/>
      <c r="R458" s="25"/>
      <c r="S458" s="25"/>
      <c r="T458" s="25"/>
      <c r="U458" s="25"/>
      <c r="V458" s="25"/>
      <c r="W458" s="25"/>
      <c r="X458" s="25"/>
      <c r="Y458" s="25"/>
      <c r="Z458" s="25"/>
      <c r="AA458" s="25"/>
      <c r="AB458" s="25"/>
      <c r="AC458" s="25"/>
    </row>
    <row r="459" spans="1:29" ht="15.75" customHeight="1">
      <c r="A459" s="25"/>
      <c r="B459" s="25"/>
      <c r="C459" s="25"/>
      <c r="D459" s="25"/>
      <c r="E459" s="25"/>
      <c r="F459" s="25"/>
      <c r="G459" s="25"/>
      <c r="H459" s="25"/>
      <c r="I459" s="25"/>
      <c r="J459" s="25"/>
      <c r="K459" s="25"/>
      <c r="L459" s="25"/>
      <c r="M459" s="25"/>
      <c r="N459" s="25"/>
      <c r="O459" s="25"/>
      <c r="P459" s="25"/>
      <c r="Q459" s="25"/>
      <c r="R459" s="25"/>
      <c r="S459" s="25"/>
      <c r="T459" s="25"/>
      <c r="U459" s="25"/>
      <c r="V459" s="25"/>
      <c r="W459" s="25"/>
      <c r="X459" s="25"/>
      <c r="Y459" s="25"/>
      <c r="Z459" s="25"/>
      <c r="AA459" s="25"/>
      <c r="AB459" s="25"/>
      <c r="AC459" s="25"/>
    </row>
    <row r="460" spans="1:29" ht="15.75" customHeight="1">
      <c r="A460" s="25"/>
      <c r="B460" s="25"/>
      <c r="C460" s="25"/>
      <c r="D460" s="25"/>
      <c r="E460" s="25"/>
      <c r="F460" s="25"/>
      <c r="G460" s="25"/>
      <c r="H460" s="25"/>
      <c r="I460" s="25"/>
      <c r="J460" s="25"/>
      <c r="K460" s="25"/>
      <c r="L460" s="25"/>
      <c r="M460" s="25"/>
      <c r="N460" s="25"/>
      <c r="O460" s="25"/>
      <c r="P460" s="25"/>
      <c r="Q460" s="25"/>
      <c r="R460" s="25"/>
      <c r="S460" s="25"/>
      <c r="T460" s="25"/>
      <c r="U460" s="25"/>
      <c r="V460" s="25"/>
      <c r="W460" s="25"/>
      <c r="X460" s="25"/>
      <c r="Y460" s="25"/>
      <c r="Z460" s="25"/>
      <c r="AA460" s="25"/>
      <c r="AB460" s="25"/>
      <c r="AC460" s="25"/>
    </row>
    <row r="461" spans="1:29" ht="15.75" customHeight="1">
      <c r="A461" s="25"/>
      <c r="B461" s="25"/>
      <c r="C461" s="25"/>
      <c r="D461" s="25"/>
      <c r="E461" s="25"/>
      <c r="F461" s="25"/>
      <c r="G461" s="25"/>
      <c r="H461" s="25"/>
      <c r="I461" s="25"/>
      <c r="J461" s="25"/>
      <c r="K461" s="25"/>
      <c r="L461" s="25"/>
      <c r="M461" s="25"/>
      <c r="N461" s="25"/>
      <c r="O461" s="25"/>
      <c r="P461" s="25"/>
      <c r="Q461" s="25"/>
      <c r="R461" s="25"/>
      <c r="S461" s="25"/>
      <c r="T461" s="25"/>
      <c r="U461" s="25"/>
      <c r="V461" s="25"/>
      <c r="W461" s="25"/>
      <c r="X461" s="25"/>
      <c r="Y461" s="25"/>
      <c r="Z461" s="25"/>
      <c r="AA461" s="25"/>
      <c r="AB461" s="25"/>
      <c r="AC461" s="25"/>
    </row>
    <row r="462" spans="1:29" ht="15.75" customHeight="1">
      <c r="A462" s="25"/>
      <c r="B462" s="25"/>
      <c r="C462" s="25"/>
      <c r="D462" s="25"/>
      <c r="E462" s="25"/>
      <c r="F462" s="25"/>
      <c r="G462" s="25"/>
      <c r="H462" s="25"/>
      <c r="I462" s="25"/>
      <c r="J462" s="25"/>
      <c r="K462" s="25"/>
      <c r="L462" s="25"/>
      <c r="M462" s="25"/>
      <c r="N462" s="25"/>
      <c r="O462" s="25"/>
      <c r="P462" s="25"/>
      <c r="Q462" s="25"/>
      <c r="R462" s="25"/>
      <c r="S462" s="25"/>
      <c r="T462" s="25"/>
      <c r="U462" s="25"/>
      <c r="V462" s="25"/>
      <c r="W462" s="25"/>
      <c r="X462" s="25"/>
      <c r="Y462" s="25"/>
      <c r="Z462" s="25"/>
      <c r="AA462" s="25"/>
      <c r="AB462" s="25"/>
      <c r="AC462" s="25"/>
    </row>
    <row r="463" spans="1:29" ht="15.75" customHeight="1">
      <c r="A463" s="25"/>
      <c r="B463" s="25"/>
      <c r="C463" s="25"/>
      <c r="D463" s="25"/>
      <c r="E463" s="25"/>
      <c r="F463" s="25"/>
      <c r="G463" s="25"/>
      <c r="H463" s="25"/>
      <c r="I463" s="25"/>
      <c r="J463" s="25"/>
      <c r="K463" s="25"/>
      <c r="L463" s="25"/>
      <c r="M463" s="25"/>
      <c r="N463" s="25"/>
      <c r="O463" s="25"/>
      <c r="P463" s="25"/>
      <c r="Q463" s="25"/>
      <c r="R463" s="25"/>
      <c r="S463" s="25"/>
      <c r="T463" s="25"/>
      <c r="U463" s="25"/>
      <c r="V463" s="25"/>
      <c r="W463" s="25"/>
      <c r="X463" s="25"/>
      <c r="Y463" s="25"/>
      <c r="Z463" s="25"/>
      <c r="AA463" s="25"/>
      <c r="AB463" s="25"/>
      <c r="AC463" s="25"/>
    </row>
    <row r="464" spans="1:29" ht="15.75" customHeight="1">
      <c r="A464" s="25"/>
      <c r="B464" s="25"/>
      <c r="C464" s="25"/>
      <c r="D464" s="25"/>
      <c r="E464" s="25"/>
      <c r="F464" s="25"/>
      <c r="G464" s="25"/>
      <c r="H464" s="25"/>
      <c r="I464" s="25"/>
      <c r="J464" s="25"/>
      <c r="K464" s="25"/>
      <c r="L464" s="25"/>
      <c r="M464" s="25"/>
      <c r="N464" s="25"/>
      <c r="O464" s="25"/>
      <c r="P464" s="25"/>
      <c r="Q464" s="25"/>
      <c r="R464" s="25"/>
      <c r="S464" s="25"/>
      <c r="T464" s="25"/>
      <c r="U464" s="25"/>
      <c r="V464" s="25"/>
      <c r="W464" s="25"/>
      <c r="X464" s="25"/>
      <c r="Y464" s="25"/>
      <c r="Z464" s="25"/>
      <c r="AA464" s="25"/>
      <c r="AB464" s="25"/>
      <c r="AC464" s="25"/>
    </row>
    <row r="465" spans="1:29" ht="15.75" customHeight="1">
      <c r="A465" s="25"/>
      <c r="B465" s="25"/>
      <c r="C465" s="25"/>
      <c r="D465" s="25"/>
      <c r="E465" s="25"/>
      <c r="F465" s="25"/>
      <c r="G465" s="25"/>
      <c r="H465" s="25"/>
      <c r="I465" s="25"/>
      <c r="J465" s="25"/>
      <c r="K465" s="25"/>
      <c r="L465" s="25"/>
      <c r="M465" s="25"/>
      <c r="N465" s="25"/>
      <c r="O465" s="25"/>
      <c r="P465" s="25"/>
      <c r="Q465" s="25"/>
      <c r="R465" s="25"/>
      <c r="S465" s="25"/>
      <c r="T465" s="25"/>
      <c r="U465" s="25"/>
      <c r="V465" s="25"/>
      <c r="W465" s="25"/>
      <c r="X465" s="25"/>
      <c r="Y465" s="25"/>
      <c r="Z465" s="25"/>
      <c r="AA465" s="25"/>
      <c r="AB465" s="25"/>
      <c r="AC465" s="25"/>
    </row>
    <row r="466" spans="1:29" ht="15.75" customHeight="1">
      <c r="A466" s="25"/>
      <c r="B466" s="25"/>
      <c r="C466" s="25"/>
      <c r="D466" s="25"/>
      <c r="E466" s="25"/>
      <c r="F466" s="25"/>
      <c r="G466" s="25"/>
      <c r="H466" s="25"/>
      <c r="I466" s="25"/>
      <c r="J466" s="25"/>
      <c r="K466" s="25"/>
      <c r="L466" s="25"/>
      <c r="M466" s="25"/>
      <c r="N466" s="25"/>
      <c r="O466" s="25"/>
      <c r="P466" s="25"/>
      <c r="Q466" s="25"/>
      <c r="R466" s="25"/>
      <c r="S466" s="25"/>
      <c r="T466" s="25"/>
      <c r="U466" s="25"/>
      <c r="V466" s="25"/>
      <c r="W466" s="25"/>
      <c r="X466" s="25"/>
      <c r="Y466" s="25"/>
      <c r="Z466" s="25"/>
      <c r="AA466" s="25"/>
      <c r="AB466" s="25"/>
      <c r="AC466" s="25"/>
    </row>
    <row r="467" spans="1:29" ht="15.75" customHeight="1">
      <c r="A467" s="25"/>
      <c r="B467" s="25"/>
      <c r="C467" s="25"/>
      <c r="D467" s="25"/>
      <c r="E467" s="25"/>
      <c r="F467" s="25"/>
      <c r="G467" s="25"/>
      <c r="H467" s="25"/>
      <c r="I467" s="25"/>
      <c r="J467" s="25"/>
      <c r="K467" s="25"/>
      <c r="L467" s="25"/>
      <c r="M467" s="25"/>
      <c r="N467" s="25"/>
      <c r="O467" s="25"/>
      <c r="P467" s="25"/>
      <c r="Q467" s="25"/>
      <c r="R467" s="25"/>
      <c r="S467" s="25"/>
      <c r="T467" s="25"/>
      <c r="U467" s="25"/>
      <c r="V467" s="25"/>
      <c r="W467" s="25"/>
      <c r="X467" s="25"/>
      <c r="Y467" s="25"/>
      <c r="Z467" s="25"/>
      <c r="AA467" s="25"/>
      <c r="AB467" s="25"/>
      <c r="AC467" s="25"/>
    </row>
    <row r="468" spans="1:29" ht="15.75" customHeight="1">
      <c r="A468" s="25"/>
      <c r="B468" s="25"/>
      <c r="C468" s="25"/>
      <c r="D468" s="25"/>
      <c r="E468" s="25"/>
      <c r="F468" s="25"/>
      <c r="G468" s="25"/>
      <c r="H468" s="25"/>
      <c r="I468" s="25"/>
      <c r="J468" s="25"/>
      <c r="K468" s="25"/>
      <c r="L468" s="25"/>
      <c r="M468" s="25"/>
      <c r="N468" s="25"/>
      <c r="O468" s="25"/>
      <c r="P468" s="25"/>
      <c r="Q468" s="25"/>
      <c r="R468" s="25"/>
      <c r="S468" s="25"/>
      <c r="T468" s="25"/>
      <c r="U468" s="25"/>
      <c r="V468" s="25"/>
      <c r="W468" s="25"/>
      <c r="X468" s="25"/>
      <c r="Y468" s="25"/>
      <c r="Z468" s="25"/>
      <c r="AA468" s="25"/>
      <c r="AB468" s="25"/>
      <c r="AC468" s="25"/>
    </row>
    <row r="469" spans="1:29" ht="15.75" customHeight="1">
      <c r="A469" s="25"/>
      <c r="B469" s="25"/>
      <c r="C469" s="25"/>
      <c r="D469" s="25"/>
      <c r="E469" s="25"/>
      <c r="F469" s="25"/>
      <c r="G469" s="25"/>
      <c r="H469" s="25"/>
      <c r="I469" s="25"/>
      <c r="J469" s="25"/>
      <c r="K469" s="25"/>
      <c r="L469" s="25"/>
      <c r="M469" s="25"/>
      <c r="N469" s="25"/>
      <c r="O469" s="25"/>
      <c r="P469" s="25"/>
      <c r="Q469" s="25"/>
      <c r="R469" s="25"/>
      <c r="S469" s="25"/>
      <c r="T469" s="25"/>
      <c r="U469" s="25"/>
      <c r="V469" s="25"/>
      <c r="W469" s="25"/>
      <c r="X469" s="25"/>
      <c r="Y469" s="25"/>
      <c r="Z469" s="25"/>
      <c r="AA469" s="25"/>
      <c r="AB469" s="25"/>
      <c r="AC469" s="25"/>
    </row>
    <row r="470" spans="1:29" ht="15.75" customHeight="1">
      <c r="A470" s="25"/>
      <c r="B470" s="25"/>
      <c r="C470" s="25"/>
      <c r="D470" s="25"/>
      <c r="E470" s="25"/>
      <c r="F470" s="25"/>
      <c r="G470" s="25"/>
      <c r="H470" s="25"/>
      <c r="I470" s="25"/>
      <c r="J470" s="25"/>
      <c r="K470" s="25"/>
      <c r="L470" s="25"/>
      <c r="M470" s="25"/>
      <c r="N470" s="25"/>
      <c r="O470" s="25"/>
      <c r="P470" s="25"/>
      <c r="Q470" s="25"/>
      <c r="R470" s="25"/>
      <c r="S470" s="25"/>
      <c r="T470" s="25"/>
      <c r="U470" s="25"/>
      <c r="V470" s="25"/>
      <c r="W470" s="25"/>
      <c r="X470" s="25"/>
      <c r="Y470" s="25"/>
      <c r="Z470" s="25"/>
      <c r="AA470" s="25"/>
      <c r="AB470" s="25"/>
      <c r="AC470" s="25"/>
    </row>
    <row r="471" spans="1:29" ht="15.75" customHeight="1">
      <c r="A471" s="25"/>
      <c r="B471" s="25"/>
      <c r="C471" s="25"/>
      <c r="D471" s="25"/>
      <c r="E471" s="25"/>
      <c r="F471" s="25"/>
      <c r="G471" s="25"/>
      <c r="H471" s="25"/>
      <c r="I471" s="25"/>
      <c r="J471" s="25"/>
      <c r="K471" s="25"/>
      <c r="L471" s="25"/>
      <c r="M471" s="25"/>
      <c r="N471" s="25"/>
      <c r="O471" s="25"/>
      <c r="P471" s="25"/>
      <c r="Q471" s="25"/>
      <c r="R471" s="25"/>
      <c r="S471" s="25"/>
      <c r="T471" s="25"/>
      <c r="U471" s="25"/>
      <c r="V471" s="25"/>
      <c r="W471" s="25"/>
      <c r="X471" s="25"/>
      <c r="Y471" s="25"/>
      <c r="Z471" s="25"/>
      <c r="AA471" s="25"/>
      <c r="AB471" s="25"/>
      <c r="AC471" s="25"/>
    </row>
    <row r="472" spans="1:29" ht="15.75" customHeight="1">
      <c r="A472" s="25"/>
      <c r="B472" s="25"/>
      <c r="C472" s="25"/>
      <c r="D472" s="25"/>
      <c r="E472" s="25"/>
      <c r="F472" s="25"/>
      <c r="G472" s="25"/>
      <c r="H472" s="25"/>
      <c r="I472" s="25"/>
      <c r="J472" s="25"/>
      <c r="K472" s="25"/>
      <c r="L472" s="25"/>
      <c r="M472" s="25"/>
      <c r="N472" s="25"/>
      <c r="O472" s="25"/>
      <c r="P472" s="25"/>
      <c r="Q472" s="25"/>
      <c r="R472" s="25"/>
      <c r="S472" s="25"/>
      <c r="T472" s="25"/>
      <c r="U472" s="25"/>
      <c r="V472" s="25"/>
      <c r="W472" s="25"/>
      <c r="X472" s="25"/>
      <c r="Y472" s="25"/>
      <c r="Z472" s="25"/>
      <c r="AA472" s="25"/>
      <c r="AB472" s="25"/>
      <c r="AC472" s="25"/>
    </row>
    <row r="473" spans="1:29" ht="15.75" customHeight="1">
      <c r="A473" s="25"/>
      <c r="B473" s="25"/>
      <c r="C473" s="25"/>
      <c r="D473" s="25"/>
      <c r="E473" s="25"/>
      <c r="F473" s="25"/>
      <c r="G473" s="25"/>
      <c r="H473" s="25"/>
      <c r="I473" s="25"/>
      <c r="J473" s="25"/>
      <c r="K473" s="25"/>
      <c r="L473" s="25"/>
      <c r="M473" s="25"/>
      <c r="N473" s="25"/>
      <c r="O473" s="25"/>
      <c r="P473" s="25"/>
      <c r="Q473" s="25"/>
      <c r="R473" s="25"/>
      <c r="S473" s="25"/>
      <c r="T473" s="25"/>
      <c r="U473" s="25"/>
      <c r="V473" s="25"/>
      <c r="W473" s="25"/>
      <c r="X473" s="25"/>
      <c r="Y473" s="25"/>
      <c r="Z473" s="25"/>
      <c r="AA473" s="25"/>
      <c r="AB473" s="25"/>
      <c r="AC473" s="25"/>
    </row>
    <row r="474" spans="1:29" ht="15.75" customHeight="1">
      <c r="A474" s="25"/>
      <c r="B474" s="25"/>
      <c r="C474" s="25"/>
      <c r="D474" s="25"/>
      <c r="E474" s="25"/>
      <c r="F474" s="25"/>
      <c r="G474" s="25"/>
      <c r="H474" s="25"/>
      <c r="I474" s="25"/>
      <c r="J474" s="25"/>
      <c r="K474" s="25"/>
      <c r="L474" s="25"/>
      <c r="M474" s="25"/>
      <c r="N474" s="25"/>
      <c r="O474" s="25"/>
      <c r="P474" s="25"/>
      <c r="Q474" s="25"/>
      <c r="R474" s="25"/>
      <c r="S474" s="25"/>
      <c r="T474" s="25"/>
      <c r="U474" s="25"/>
      <c r="V474" s="25"/>
      <c r="W474" s="25"/>
      <c r="X474" s="25"/>
      <c r="Y474" s="25"/>
      <c r="Z474" s="25"/>
      <c r="AA474" s="25"/>
      <c r="AB474" s="25"/>
      <c r="AC474" s="25"/>
    </row>
    <row r="475" spans="1:29" ht="15.75" customHeight="1">
      <c r="A475" s="25"/>
      <c r="B475" s="25"/>
      <c r="C475" s="25"/>
      <c r="D475" s="25"/>
      <c r="E475" s="25"/>
      <c r="F475" s="25"/>
      <c r="G475" s="25"/>
      <c r="H475" s="25"/>
      <c r="I475" s="25"/>
      <c r="J475" s="25"/>
      <c r="K475" s="25"/>
      <c r="L475" s="25"/>
      <c r="M475" s="25"/>
      <c r="N475" s="25"/>
      <c r="O475" s="25"/>
      <c r="P475" s="25"/>
      <c r="Q475" s="25"/>
      <c r="R475" s="25"/>
      <c r="S475" s="25"/>
      <c r="T475" s="25"/>
      <c r="U475" s="25"/>
      <c r="V475" s="25"/>
      <c r="W475" s="25"/>
      <c r="X475" s="25"/>
      <c r="Y475" s="25"/>
      <c r="Z475" s="25"/>
      <c r="AA475" s="25"/>
      <c r="AB475" s="25"/>
      <c r="AC475" s="25"/>
    </row>
    <row r="476" spans="1:29" ht="15.75" customHeight="1">
      <c r="A476" s="25"/>
      <c r="B476" s="25"/>
      <c r="C476" s="25"/>
      <c r="D476" s="25"/>
      <c r="E476" s="25"/>
      <c r="F476" s="25"/>
      <c r="G476" s="25"/>
      <c r="H476" s="25"/>
      <c r="I476" s="25"/>
      <c r="J476" s="25"/>
      <c r="K476" s="25"/>
      <c r="L476" s="25"/>
      <c r="M476" s="25"/>
      <c r="N476" s="25"/>
      <c r="O476" s="25"/>
      <c r="P476" s="25"/>
      <c r="Q476" s="25"/>
      <c r="R476" s="25"/>
      <c r="S476" s="25"/>
      <c r="T476" s="25"/>
      <c r="U476" s="25"/>
      <c r="V476" s="25"/>
      <c r="W476" s="25"/>
      <c r="X476" s="25"/>
      <c r="Y476" s="25"/>
      <c r="Z476" s="25"/>
      <c r="AA476" s="25"/>
      <c r="AB476" s="25"/>
      <c r="AC476" s="25"/>
    </row>
    <row r="477" spans="1:29" ht="15.75" customHeight="1">
      <c r="A477" s="25"/>
      <c r="B477" s="25"/>
      <c r="C477" s="25"/>
      <c r="D477" s="25"/>
      <c r="E477" s="25"/>
      <c r="F477" s="25"/>
      <c r="G477" s="25"/>
      <c r="H477" s="25"/>
      <c r="I477" s="25"/>
      <c r="J477" s="25"/>
      <c r="K477" s="25"/>
      <c r="L477" s="25"/>
      <c r="M477" s="25"/>
      <c r="N477" s="25"/>
      <c r="O477" s="25"/>
      <c r="P477" s="25"/>
      <c r="Q477" s="25"/>
      <c r="R477" s="25"/>
      <c r="S477" s="25"/>
      <c r="T477" s="25"/>
      <c r="U477" s="25"/>
      <c r="V477" s="25"/>
      <c r="W477" s="25"/>
      <c r="X477" s="25"/>
      <c r="Y477" s="25"/>
      <c r="Z477" s="25"/>
      <c r="AA477" s="25"/>
      <c r="AB477" s="25"/>
      <c r="AC477" s="25"/>
    </row>
    <row r="478" spans="1:29" ht="15.75" customHeight="1">
      <c r="A478" s="25"/>
      <c r="B478" s="25"/>
      <c r="C478" s="25"/>
      <c r="D478" s="25"/>
      <c r="E478" s="25"/>
      <c r="F478" s="25"/>
      <c r="G478" s="25"/>
      <c r="H478" s="25"/>
      <c r="I478" s="25"/>
      <c r="J478" s="25"/>
      <c r="K478" s="25"/>
      <c r="L478" s="25"/>
      <c r="M478" s="25"/>
      <c r="N478" s="25"/>
      <c r="O478" s="25"/>
      <c r="P478" s="25"/>
      <c r="Q478" s="25"/>
      <c r="R478" s="25"/>
      <c r="S478" s="25"/>
      <c r="T478" s="25"/>
      <c r="U478" s="25"/>
      <c r="V478" s="25"/>
      <c r="W478" s="25"/>
      <c r="X478" s="25"/>
      <c r="Y478" s="25"/>
      <c r="Z478" s="25"/>
      <c r="AA478" s="25"/>
      <c r="AB478" s="25"/>
      <c r="AC478" s="25"/>
    </row>
    <row r="479" spans="1:29" ht="15.75" customHeight="1">
      <c r="A479" s="25"/>
      <c r="B479" s="25"/>
      <c r="C479" s="25"/>
      <c r="D479" s="25"/>
      <c r="E479" s="25"/>
      <c r="F479" s="25"/>
      <c r="G479" s="25"/>
      <c r="H479" s="25"/>
      <c r="I479" s="25"/>
      <c r="J479" s="25"/>
      <c r="K479" s="25"/>
      <c r="L479" s="25"/>
      <c r="M479" s="25"/>
      <c r="N479" s="25"/>
      <c r="O479" s="25"/>
      <c r="P479" s="25"/>
      <c r="Q479" s="25"/>
      <c r="R479" s="25"/>
      <c r="S479" s="25"/>
      <c r="T479" s="25"/>
      <c r="U479" s="25"/>
      <c r="V479" s="25"/>
      <c r="W479" s="25"/>
      <c r="X479" s="25"/>
      <c r="Y479" s="25"/>
      <c r="Z479" s="25"/>
      <c r="AA479" s="25"/>
      <c r="AB479" s="25"/>
      <c r="AC479" s="25"/>
    </row>
    <row r="480" spans="1:29" ht="15.75" customHeight="1">
      <c r="A480" s="25"/>
      <c r="B480" s="25"/>
      <c r="C480" s="25"/>
      <c r="D480" s="25"/>
      <c r="E480" s="25"/>
      <c r="F480" s="25"/>
      <c r="G480" s="25"/>
      <c r="H480" s="25"/>
      <c r="I480" s="25"/>
      <c r="J480" s="25"/>
      <c r="K480" s="25"/>
      <c r="L480" s="25"/>
      <c r="M480" s="25"/>
      <c r="N480" s="25"/>
      <c r="O480" s="25"/>
      <c r="P480" s="25"/>
      <c r="Q480" s="25"/>
      <c r="R480" s="25"/>
      <c r="S480" s="25"/>
      <c r="T480" s="25"/>
      <c r="U480" s="25"/>
      <c r="V480" s="25"/>
      <c r="W480" s="25"/>
      <c r="X480" s="25"/>
      <c r="Y480" s="25"/>
      <c r="Z480" s="25"/>
      <c r="AA480" s="25"/>
      <c r="AB480" s="25"/>
      <c r="AC480" s="25"/>
    </row>
    <row r="481" spans="1:29" ht="15.75" customHeight="1">
      <c r="A481" s="25"/>
      <c r="B481" s="25"/>
      <c r="C481" s="25"/>
      <c r="D481" s="25"/>
      <c r="E481" s="25"/>
      <c r="F481" s="25"/>
      <c r="G481" s="25"/>
      <c r="H481" s="25"/>
      <c r="I481" s="25"/>
      <c r="J481" s="25"/>
      <c r="K481" s="25"/>
      <c r="L481" s="25"/>
      <c r="M481" s="25"/>
      <c r="N481" s="25"/>
      <c r="O481" s="25"/>
      <c r="P481" s="25"/>
      <c r="Q481" s="25"/>
      <c r="R481" s="25"/>
      <c r="S481" s="25"/>
      <c r="T481" s="25"/>
      <c r="U481" s="25"/>
      <c r="V481" s="25"/>
      <c r="W481" s="25"/>
      <c r="X481" s="25"/>
      <c r="Y481" s="25"/>
      <c r="Z481" s="25"/>
      <c r="AA481" s="25"/>
      <c r="AB481" s="25"/>
      <c r="AC481" s="25"/>
    </row>
    <row r="482" spans="1:29" ht="15.75" customHeight="1">
      <c r="A482" s="25"/>
      <c r="B482" s="25"/>
      <c r="C482" s="25"/>
      <c r="D482" s="25"/>
      <c r="E482" s="25"/>
      <c r="F482" s="25"/>
      <c r="G482" s="25"/>
      <c r="H482" s="25"/>
      <c r="I482" s="25"/>
      <c r="J482" s="25"/>
      <c r="K482" s="25"/>
      <c r="L482" s="25"/>
      <c r="M482" s="25"/>
      <c r="N482" s="25"/>
      <c r="O482" s="25"/>
      <c r="P482" s="25"/>
      <c r="Q482" s="25"/>
      <c r="R482" s="25"/>
      <c r="S482" s="25"/>
      <c r="T482" s="25"/>
      <c r="U482" s="25"/>
      <c r="V482" s="25"/>
      <c r="W482" s="25"/>
      <c r="X482" s="25"/>
      <c r="Y482" s="25"/>
      <c r="Z482" s="25"/>
      <c r="AA482" s="25"/>
      <c r="AB482" s="25"/>
      <c r="AC482" s="25"/>
    </row>
    <row r="483" spans="1:29" ht="15.75" customHeight="1">
      <c r="A483" s="25"/>
      <c r="B483" s="25"/>
      <c r="C483" s="25"/>
      <c r="D483" s="25"/>
      <c r="E483" s="25"/>
      <c r="F483" s="25"/>
      <c r="G483" s="25"/>
      <c r="H483" s="25"/>
      <c r="I483" s="25"/>
      <c r="J483" s="25"/>
      <c r="K483" s="25"/>
      <c r="L483" s="25"/>
      <c r="M483" s="25"/>
      <c r="N483" s="25"/>
      <c r="O483" s="25"/>
      <c r="P483" s="25"/>
      <c r="Q483" s="25"/>
      <c r="R483" s="25"/>
      <c r="S483" s="25"/>
      <c r="T483" s="25"/>
      <c r="U483" s="25"/>
      <c r="V483" s="25"/>
      <c r="W483" s="25"/>
      <c r="X483" s="25"/>
      <c r="Y483" s="25"/>
      <c r="Z483" s="25"/>
      <c r="AA483" s="25"/>
      <c r="AB483" s="25"/>
      <c r="AC483" s="25"/>
    </row>
    <row r="484" spans="1:29" ht="15.75" customHeight="1">
      <c r="A484" s="25"/>
      <c r="B484" s="25"/>
      <c r="C484" s="25"/>
      <c r="D484" s="25"/>
      <c r="E484" s="25"/>
      <c r="F484" s="25"/>
      <c r="G484" s="25"/>
      <c r="H484" s="25"/>
      <c r="I484" s="25"/>
      <c r="J484" s="25"/>
      <c r="K484" s="25"/>
      <c r="L484" s="25"/>
      <c r="M484" s="25"/>
      <c r="N484" s="25"/>
      <c r="O484" s="25"/>
      <c r="P484" s="25"/>
      <c r="Q484" s="25"/>
      <c r="R484" s="25"/>
      <c r="S484" s="25"/>
      <c r="T484" s="25"/>
      <c r="U484" s="25"/>
      <c r="V484" s="25"/>
      <c r="W484" s="25"/>
      <c r="X484" s="25"/>
      <c r="Y484" s="25"/>
      <c r="Z484" s="25"/>
      <c r="AA484" s="25"/>
      <c r="AB484" s="25"/>
      <c r="AC484" s="25"/>
    </row>
    <row r="485" spans="1:29" ht="15.75" customHeight="1">
      <c r="A485" s="25"/>
      <c r="B485" s="25"/>
      <c r="C485" s="25"/>
      <c r="D485" s="25"/>
      <c r="E485" s="25"/>
      <c r="F485" s="25"/>
      <c r="G485" s="25"/>
      <c r="H485" s="25"/>
      <c r="I485" s="25"/>
      <c r="J485" s="25"/>
      <c r="K485" s="25"/>
      <c r="L485" s="25"/>
      <c r="M485" s="25"/>
      <c r="N485" s="25"/>
      <c r="O485" s="25"/>
      <c r="P485" s="25"/>
      <c r="Q485" s="25"/>
      <c r="R485" s="25"/>
      <c r="S485" s="25"/>
      <c r="T485" s="25"/>
      <c r="U485" s="25"/>
      <c r="V485" s="25"/>
      <c r="W485" s="25"/>
      <c r="X485" s="25"/>
      <c r="Y485" s="25"/>
      <c r="Z485" s="25"/>
      <c r="AA485" s="25"/>
      <c r="AB485" s="25"/>
      <c r="AC485" s="25"/>
    </row>
    <row r="486" spans="1:29" ht="15.75" customHeight="1">
      <c r="A486" s="25"/>
      <c r="B486" s="25"/>
      <c r="C486" s="25"/>
      <c r="D486" s="25"/>
      <c r="E486" s="25"/>
      <c r="F486" s="25"/>
      <c r="G486" s="25"/>
      <c r="H486" s="25"/>
      <c r="I486" s="25"/>
      <c r="J486" s="25"/>
      <c r="K486" s="25"/>
      <c r="L486" s="25"/>
      <c r="M486" s="25"/>
      <c r="N486" s="25"/>
      <c r="O486" s="25"/>
      <c r="P486" s="25"/>
      <c r="Q486" s="25"/>
      <c r="R486" s="25"/>
      <c r="S486" s="25"/>
      <c r="T486" s="25"/>
      <c r="U486" s="25"/>
      <c r="V486" s="25"/>
      <c r="W486" s="25"/>
      <c r="X486" s="25"/>
      <c r="Y486" s="25"/>
      <c r="Z486" s="25"/>
      <c r="AA486" s="25"/>
      <c r="AB486" s="25"/>
      <c r="AC486" s="25"/>
    </row>
    <row r="487" spans="1:29" ht="15.75" customHeight="1">
      <c r="A487" s="25"/>
      <c r="B487" s="25"/>
      <c r="C487" s="25"/>
      <c r="D487" s="25"/>
      <c r="E487" s="25"/>
      <c r="F487" s="25"/>
      <c r="G487" s="25"/>
      <c r="H487" s="25"/>
      <c r="I487" s="25"/>
      <c r="J487" s="25"/>
      <c r="K487" s="25"/>
      <c r="L487" s="25"/>
      <c r="M487" s="25"/>
      <c r="N487" s="25"/>
      <c r="O487" s="25"/>
      <c r="P487" s="25"/>
      <c r="Q487" s="25"/>
      <c r="R487" s="25"/>
      <c r="S487" s="25"/>
      <c r="T487" s="25"/>
      <c r="U487" s="25"/>
      <c r="V487" s="25"/>
      <c r="W487" s="25"/>
      <c r="X487" s="25"/>
      <c r="Y487" s="25"/>
      <c r="Z487" s="25"/>
      <c r="AA487" s="25"/>
      <c r="AB487" s="25"/>
      <c r="AC487" s="25"/>
    </row>
    <row r="488" spans="1:29" ht="15.75" customHeight="1">
      <c r="A488" s="25"/>
      <c r="B488" s="25"/>
      <c r="C488" s="25"/>
      <c r="D488" s="25"/>
      <c r="E488" s="25"/>
      <c r="F488" s="25"/>
      <c r="G488" s="25"/>
      <c r="H488" s="25"/>
      <c r="I488" s="25"/>
      <c r="J488" s="25"/>
      <c r="K488" s="25"/>
      <c r="L488" s="25"/>
      <c r="M488" s="25"/>
      <c r="N488" s="25"/>
      <c r="O488" s="25"/>
      <c r="P488" s="25"/>
      <c r="Q488" s="25"/>
      <c r="R488" s="25"/>
      <c r="S488" s="25"/>
      <c r="T488" s="25"/>
      <c r="U488" s="25"/>
      <c r="V488" s="25"/>
      <c r="W488" s="25"/>
      <c r="X488" s="25"/>
      <c r="Y488" s="25"/>
      <c r="Z488" s="25"/>
      <c r="AA488" s="25"/>
      <c r="AB488" s="25"/>
      <c r="AC488" s="25"/>
    </row>
    <row r="489" spans="1:29" ht="15.75" customHeight="1">
      <c r="A489" s="25"/>
      <c r="B489" s="25"/>
      <c r="C489" s="25"/>
      <c r="D489" s="25"/>
      <c r="E489" s="25"/>
      <c r="F489" s="25"/>
      <c r="G489" s="25"/>
      <c r="H489" s="25"/>
      <c r="I489" s="25"/>
      <c r="J489" s="25"/>
      <c r="K489" s="25"/>
      <c r="L489" s="25"/>
      <c r="M489" s="25"/>
      <c r="N489" s="25"/>
      <c r="O489" s="25"/>
      <c r="P489" s="25"/>
      <c r="Q489" s="25"/>
      <c r="R489" s="25"/>
      <c r="S489" s="25"/>
      <c r="T489" s="25"/>
      <c r="U489" s="25"/>
      <c r="V489" s="25"/>
      <c r="W489" s="25"/>
      <c r="X489" s="25"/>
      <c r="Y489" s="25"/>
      <c r="Z489" s="25"/>
      <c r="AA489" s="25"/>
      <c r="AB489" s="25"/>
      <c r="AC489" s="25"/>
    </row>
    <row r="490" spans="1:29" ht="15.75" customHeight="1">
      <c r="A490" s="25"/>
      <c r="B490" s="25"/>
      <c r="C490" s="25"/>
      <c r="D490" s="25"/>
      <c r="E490" s="25"/>
      <c r="F490" s="25"/>
      <c r="G490" s="25"/>
      <c r="H490" s="25"/>
      <c r="I490" s="25"/>
      <c r="J490" s="25"/>
      <c r="K490" s="25"/>
      <c r="L490" s="25"/>
      <c r="M490" s="25"/>
      <c r="N490" s="25"/>
      <c r="O490" s="25"/>
      <c r="P490" s="25"/>
      <c r="Q490" s="25"/>
      <c r="R490" s="25"/>
      <c r="S490" s="25"/>
      <c r="T490" s="25"/>
      <c r="U490" s="25"/>
      <c r="V490" s="25"/>
      <c r="W490" s="25"/>
      <c r="X490" s="25"/>
      <c r="Y490" s="25"/>
      <c r="Z490" s="25"/>
      <c r="AA490" s="25"/>
      <c r="AB490" s="25"/>
      <c r="AC490" s="25"/>
    </row>
    <row r="491" spans="1:29" ht="15.75" customHeight="1">
      <c r="A491" s="25"/>
      <c r="B491" s="25"/>
      <c r="C491" s="25"/>
      <c r="D491" s="25"/>
      <c r="E491" s="25"/>
      <c r="F491" s="25"/>
      <c r="G491" s="25"/>
      <c r="H491" s="25"/>
      <c r="I491" s="25"/>
      <c r="J491" s="25"/>
      <c r="K491" s="25"/>
      <c r="L491" s="25"/>
      <c r="M491" s="25"/>
      <c r="N491" s="25"/>
      <c r="O491" s="25"/>
      <c r="P491" s="25"/>
      <c r="Q491" s="25"/>
      <c r="R491" s="25"/>
      <c r="S491" s="25"/>
      <c r="T491" s="25"/>
      <c r="U491" s="25"/>
      <c r="V491" s="25"/>
      <c r="W491" s="25"/>
      <c r="X491" s="25"/>
      <c r="Y491" s="25"/>
      <c r="Z491" s="25"/>
      <c r="AA491" s="25"/>
      <c r="AB491" s="25"/>
      <c r="AC491" s="25"/>
    </row>
    <row r="492" spans="1:29" ht="15.75" customHeight="1">
      <c r="A492" s="25"/>
      <c r="B492" s="25"/>
      <c r="C492" s="25"/>
      <c r="D492" s="25"/>
      <c r="E492" s="25"/>
      <c r="F492" s="25"/>
      <c r="G492" s="25"/>
      <c r="H492" s="25"/>
      <c r="I492" s="25"/>
      <c r="J492" s="25"/>
      <c r="K492" s="25"/>
      <c r="L492" s="25"/>
      <c r="M492" s="25"/>
      <c r="N492" s="25"/>
      <c r="O492" s="25"/>
      <c r="P492" s="25"/>
      <c r="Q492" s="25"/>
      <c r="R492" s="25"/>
      <c r="S492" s="25"/>
      <c r="T492" s="25"/>
      <c r="U492" s="25"/>
      <c r="V492" s="25"/>
      <c r="W492" s="25"/>
      <c r="X492" s="25"/>
      <c r="Y492" s="25"/>
      <c r="Z492" s="25"/>
      <c r="AA492" s="25"/>
      <c r="AB492" s="25"/>
      <c r="AC492" s="25"/>
    </row>
    <row r="493" spans="1:29" ht="15.75" customHeight="1">
      <c r="A493" s="25"/>
      <c r="B493" s="25"/>
      <c r="C493" s="25"/>
      <c r="D493" s="25"/>
      <c r="E493" s="25"/>
      <c r="F493" s="25"/>
      <c r="G493" s="25"/>
      <c r="H493" s="25"/>
      <c r="I493" s="25"/>
      <c r="J493" s="25"/>
      <c r="K493" s="25"/>
      <c r="L493" s="25"/>
      <c r="M493" s="25"/>
      <c r="N493" s="25"/>
      <c r="O493" s="25"/>
      <c r="P493" s="25"/>
      <c r="Q493" s="25"/>
      <c r="R493" s="25"/>
      <c r="S493" s="25"/>
      <c r="T493" s="25"/>
      <c r="U493" s="25"/>
      <c r="V493" s="25"/>
      <c r="W493" s="25"/>
      <c r="X493" s="25"/>
      <c r="Y493" s="25"/>
      <c r="Z493" s="25"/>
      <c r="AA493" s="25"/>
      <c r="AB493" s="25"/>
      <c r="AC493" s="25"/>
    </row>
    <row r="494" spans="1:29" ht="15.75" customHeight="1">
      <c r="A494" s="25"/>
      <c r="B494" s="25"/>
      <c r="C494" s="25"/>
      <c r="D494" s="25"/>
      <c r="E494" s="25"/>
      <c r="F494" s="25"/>
      <c r="G494" s="25"/>
      <c r="H494" s="25"/>
      <c r="I494" s="25"/>
      <c r="J494" s="25"/>
      <c r="K494" s="25"/>
      <c r="L494" s="25"/>
      <c r="M494" s="25"/>
      <c r="N494" s="25"/>
      <c r="O494" s="25"/>
      <c r="P494" s="25"/>
      <c r="Q494" s="25"/>
      <c r="R494" s="25"/>
      <c r="S494" s="25"/>
      <c r="T494" s="25"/>
      <c r="U494" s="25"/>
      <c r="V494" s="25"/>
      <c r="W494" s="25"/>
      <c r="X494" s="25"/>
      <c r="Y494" s="25"/>
      <c r="Z494" s="25"/>
      <c r="AA494" s="25"/>
      <c r="AB494" s="25"/>
      <c r="AC494" s="25"/>
    </row>
    <row r="495" spans="1:29" ht="15.75" customHeight="1">
      <c r="A495" s="25"/>
      <c r="B495" s="25"/>
      <c r="C495" s="25"/>
      <c r="D495" s="25"/>
      <c r="E495" s="25"/>
      <c r="F495" s="25"/>
      <c r="G495" s="25"/>
      <c r="H495" s="25"/>
      <c r="I495" s="25"/>
      <c r="J495" s="25"/>
      <c r="K495" s="25"/>
      <c r="L495" s="25"/>
      <c r="M495" s="25"/>
      <c r="N495" s="25"/>
      <c r="O495" s="25"/>
      <c r="P495" s="25"/>
      <c r="Q495" s="25"/>
      <c r="R495" s="25"/>
      <c r="S495" s="25"/>
      <c r="T495" s="25"/>
      <c r="U495" s="25"/>
      <c r="V495" s="25"/>
      <c r="W495" s="25"/>
      <c r="X495" s="25"/>
      <c r="Y495" s="25"/>
      <c r="Z495" s="25"/>
      <c r="AA495" s="25"/>
      <c r="AB495" s="25"/>
      <c r="AC495" s="25"/>
    </row>
    <row r="496" spans="1:29" ht="15.75" customHeight="1">
      <c r="A496" s="25"/>
      <c r="B496" s="25"/>
      <c r="C496" s="25"/>
      <c r="D496" s="25"/>
      <c r="E496" s="25"/>
      <c r="F496" s="25"/>
      <c r="G496" s="25"/>
      <c r="H496" s="25"/>
      <c r="I496" s="25"/>
      <c r="J496" s="25"/>
      <c r="K496" s="25"/>
      <c r="L496" s="25"/>
      <c r="M496" s="25"/>
      <c r="N496" s="25"/>
      <c r="O496" s="25"/>
      <c r="P496" s="25"/>
      <c r="Q496" s="25"/>
      <c r="R496" s="25"/>
      <c r="S496" s="25"/>
      <c r="T496" s="25"/>
      <c r="U496" s="25"/>
      <c r="V496" s="25"/>
      <c r="W496" s="25"/>
      <c r="X496" s="25"/>
      <c r="Y496" s="25"/>
      <c r="Z496" s="25"/>
      <c r="AA496" s="25"/>
      <c r="AB496" s="25"/>
      <c r="AC496" s="25"/>
    </row>
    <row r="497" spans="1:29" ht="15.75" customHeight="1">
      <c r="A497" s="25"/>
      <c r="B497" s="25"/>
      <c r="C497" s="25"/>
      <c r="D497" s="25"/>
      <c r="E497" s="25"/>
      <c r="F497" s="25"/>
      <c r="G497" s="25"/>
      <c r="H497" s="25"/>
      <c r="I497" s="25"/>
      <c r="J497" s="25"/>
      <c r="K497" s="25"/>
      <c r="L497" s="25"/>
      <c r="M497" s="25"/>
      <c r="N497" s="25"/>
      <c r="O497" s="25"/>
      <c r="P497" s="25"/>
      <c r="Q497" s="25"/>
      <c r="R497" s="25"/>
      <c r="S497" s="25"/>
      <c r="T497" s="25"/>
      <c r="U497" s="25"/>
      <c r="V497" s="25"/>
      <c r="W497" s="25"/>
      <c r="X497" s="25"/>
      <c r="Y497" s="25"/>
      <c r="Z497" s="25"/>
      <c r="AA497" s="25"/>
      <c r="AB497" s="25"/>
      <c r="AC497" s="25"/>
    </row>
    <row r="498" spans="1:29" ht="15.75" customHeight="1">
      <c r="A498" s="25"/>
      <c r="B498" s="25"/>
      <c r="C498" s="25"/>
      <c r="D498" s="25"/>
      <c r="E498" s="25"/>
      <c r="F498" s="25"/>
      <c r="G498" s="25"/>
      <c r="H498" s="25"/>
      <c r="I498" s="25"/>
      <c r="J498" s="25"/>
      <c r="K498" s="25"/>
      <c r="L498" s="25"/>
      <c r="M498" s="25"/>
      <c r="N498" s="25"/>
      <c r="O498" s="25"/>
      <c r="P498" s="25"/>
      <c r="Q498" s="25"/>
      <c r="R498" s="25"/>
      <c r="S498" s="25"/>
      <c r="T498" s="25"/>
      <c r="U498" s="25"/>
      <c r="V498" s="25"/>
      <c r="W498" s="25"/>
      <c r="X498" s="25"/>
      <c r="Y498" s="25"/>
      <c r="Z498" s="25"/>
      <c r="AA498" s="25"/>
      <c r="AB498" s="25"/>
      <c r="AC498" s="25"/>
    </row>
    <row r="499" spans="1:29" ht="15.75" customHeight="1">
      <c r="A499" s="25"/>
      <c r="B499" s="25"/>
      <c r="C499" s="25"/>
      <c r="D499" s="25"/>
      <c r="E499" s="25"/>
      <c r="F499" s="25"/>
      <c r="G499" s="25"/>
      <c r="H499" s="25"/>
      <c r="I499" s="25"/>
      <c r="J499" s="25"/>
      <c r="K499" s="25"/>
      <c r="L499" s="25"/>
      <c r="M499" s="25"/>
      <c r="N499" s="25"/>
      <c r="O499" s="25"/>
      <c r="P499" s="25"/>
      <c r="Q499" s="25"/>
      <c r="R499" s="25"/>
      <c r="S499" s="25"/>
      <c r="T499" s="25"/>
      <c r="U499" s="25"/>
      <c r="V499" s="25"/>
      <c r="W499" s="25"/>
      <c r="X499" s="25"/>
      <c r="Y499" s="25"/>
      <c r="Z499" s="25"/>
      <c r="AA499" s="25"/>
      <c r="AB499" s="25"/>
      <c r="AC499" s="25"/>
    </row>
    <row r="500" spans="1:29" ht="15.75" customHeight="1">
      <c r="A500" s="25"/>
      <c r="B500" s="25"/>
      <c r="C500" s="25"/>
      <c r="D500" s="25"/>
      <c r="E500" s="25"/>
      <c r="F500" s="25"/>
      <c r="G500" s="25"/>
      <c r="H500" s="25"/>
      <c r="I500" s="25"/>
      <c r="J500" s="25"/>
      <c r="K500" s="25"/>
      <c r="L500" s="25"/>
      <c r="M500" s="25"/>
      <c r="N500" s="25"/>
      <c r="O500" s="25"/>
      <c r="P500" s="25"/>
      <c r="Q500" s="25"/>
      <c r="R500" s="25"/>
      <c r="S500" s="25"/>
      <c r="T500" s="25"/>
      <c r="U500" s="25"/>
      <c r="V500" s="25"/>
      <c r="W500" s="25"/>
      <c r="X500" s="25"/>
      <c r="Y500" s="25"/>
      <c r="Z500" s="25"/>
      <c r="AA500" s="25"/>
      <c r="AB500" s="25"/>
      <c r="AC500" s="25"/>
    </row>
    <row r="501" spans="1:29" ht="15.75" customHeight="1">
      <c r="A501" s="25"/>
      <c r="B501" s="25"/>
      <c r="C501" s="25"/>
      <c r="D501" s="25"/>
      <c r="E501" s="25"/>
      <c r="F501" s="25"/>
      <c r="G501" s="25"/>
      <c r="H501" s="25"/>
      <c r="I501" s="25"/>
      <c r="J501" s="25"/>
      <c r="K501" s="25"/>
      <c r="L501" s="25"/>
      <c r="M501" s="25"/>
      <c r="N501" s="25"/>
      <c r="O501" s="25"/>
      <c r="P501" s="25"/>
      <c r="Q501" s="25"/>
      <c r="R501" s="25"/>
      <c r="S501" s="25"/>
      <c r="T501" s="25"/>
      <c r="U501" s="25"/>
      <c r="V501" s="25"/>
      <c r="W501" s="25"/>
      <c r="X501" s="25"/>
      <c r="Y501" s="25"/>
      <c r="Z501" s="25"/>
      <c r="AA501" s="25"/>
      <c r="AB501" s="25"/>
      <c r="AC501" s="25"/>
    </row>
    <row r="502" spans="1:29" ht="15.75" customHeight="1">
      <c r="A502" s="25"/>
      <c r="B502" s="25"/>
      <c r="C502" s="25"/>
      <c r="D502" s="25"/>
      <c r="E502" s="25"/>
      <c r="F502" s="25"/>
      <c r="G502" s="25"/>
      <c r="H502" s="25"/>
      <c r="I502" s="25"/>
      <c r="J502" s="25"/>
      <c r="K502" s="25"/>
      <c r="L502" s="25"/>
      <c r="M502" s="25"/>
      <c r="N502" s="25"/>
      <c r="O502" s="25"/>
      <c r="P502" s="25"/>
      <c r="Q502" s="25"/>
      <c r="R502" s="25"/>
      <c r="S502" s="25"/>
      <c r="T502" s="25"/>
      <c r="U502" s="25"/>
      <c r="V502" s="25"/>
      <c r="W502" s="25"/>
      <c r="X502" s="25"/>
      <c r="Y502" s="25"/>
      <c r="Z502" s="25"/>
      <c r="AA502" s="25"/>
      <c r="AB502" s="25"/>
      <c r="AC502" s="25"/>
    </row>
    <row r="503" spans="1:29" ht="15.75" customHeight="1">
      <c r="A503" s="25"/>
      <c r="B503" s="25"/>
      <c r="C503" s="25"/>
      <c r="D503" s="25"/>
      <c r="E503" s="25"/>
      <c r="F503" s="25"/>
      <c r="G503" s="25"/>
      <c r="H503" s="25"/>
      <c r="I503" s="25"/>
      <c r="J503" s="25"/>
      <c r="K503" s="25"/>
      <c r="L503" s="25"/>
      <c r="M503" s="25"/>
      <c r="N503" s="25"/>
      <c r="O503" s="25"/>
      <c r="P503" s="25"/>
      <c r="Q503" s="25"/>
      <c r="R503" s="25"/>
      <c r="S503" s="25"/>
      <c r="T503" s="25"/>
      <c r="U503" s="25"/>
      <c r="V503" s="25"/>
      <c r="W503" s="25"/>
      <c r="X503" s="25"/>
      <c r="Y503" s="25"/>
      <c r="Z503" s="25"/>
      <c r="AA503" s="25"/>
      <c r="AB503" s="25"/>
      <c r="AC503" s="25"/>
    </row>
    <row r="504" spans="1:29" ht="15.75" customHeight="1">
      <c r="A504" s="25"/>
      <c r="B504" s="25"/>
      <c r="C504" s="25"/>
      <c r="D504" s="25"/>
      <c r="E504" s="25"/>
      <c r="F504" s="25"/>
      <c r="G504" s="25"/>
      <c r="H504" s="25"/>
      <c r="I504" s="25"/>
      <c r="J504" s="25"/>
      <c r="K504" s="25"/>
      <c r="L504" s="25"/>
      <c r="M504" s="25"/>
      <c r="N504" s="25"/>
      <c r="O504" s="25"/>
      <c r="P504" s="25"/>
      <c r="Q504" s="25"/>
      <c r="R504" s="25"/>
      <c r="S504" s="25"/>
      <c r="T504" s="25"/>
      <c r="U504" s="25"/>
      <c r="V504" s="25"/>
      <c r="W504" s="25"/>
      <c r="X504" s="25"/>
      <c r="Y504" s="25"/>
      <c r="Z504" s="25"/>
      <c r="AA504" s="25"/>
      <c r="AB504" s="25"/>
      <c r="AC504" s="25"/>
    </row>
    <row r="505" spans="1:29" ht="15.75" customHeight="1">
      <c r="A505" s="25"/>
      <c r="B505" s="25"/>
      <c r="C505" s="25"/>
      <c r="D505" s="25"/>
      <c r="E505" s="25"/>
      <c r="F505" s="25"/>
      <c r="G505" s="25"/>
      <c r="H505" s="25"/>
      <c r="I505" s="25"/>
      <c r="J505" s="25"/>
      <c r="K505" s="25"/>
      <c r="L505" s="25"/>
      <c r="M505" s="25"/>
      <c r="N505" s="25"/>
      <c r="O505" s="25"/>
      <c r="P505" s="25"/>
      <c r="Q505" s="25"/>
      <c r="R505" s="25"/>
      <c r="S505" s="25"/>
      <c r="T505" s="25"/>
      <c r="U505" s="25"/>
      <c r="V505" s="25"/>
      <c r="W505" s="25"/>
      <c r="X505" s="25"/>
      <c r="Y505" s="25"/>
      <c r="Z505" s="25"/>
      <c r="AA505" s="25"/>
      <c r="AB505" s="25"/>
      <c r="AC505" s="25"/>
    </row>
    <row r="506" spans="1:29" ht="15.75" customHeight="1">
      <c r="A506" s="25"/>
      <c r="B506" s="25"/>
      <c r="C506" s="25"/>
      <c r="D506" s="25"/>
      <c r="E506" s="25"/>
      <c r="F506" s="25"/>
      <c r="G506" s="25"/>
      <c r="H506" s="25"/>
      <c r="I506" s="25"/>
      <c r="J506" s="25"/>
      <c r="K506" s="25"/>
      <c r="L506" s="25"/>
      <c r="M506" s="25"/>
      <c r="N506" s="25"/>
      <c r="O506" s="25"/>
      <c r="P506" s="25"/>
      <c r="Q506" s="25"/>
      <c r="R506" s="25"/>
      <c r="S506" s="25"/>
      <c r="T506" s="25"/>
      <c r="U506" s="25"/>
      <c r="V506" s="25"/>
      <c r="W506" s="25"/>
      <c r="X506" s="25"/>
      <c r="Y506" s="25"/>
      <c r="Z506" s="25"/>
      <c r="AA506" s="25"/>
      <c r="AB506" s="25"/>
      <c r="AC506" s="25"/>
    </row>
    <row r="507" spans="1:29" ht="15.75" customHeight="1">
      <c r="A507" s="25"/>
      <c r="B507" s="25"/>
      <c r="C507" s="25"/>
      <c r="D507" s="25"/>
      <c r="E507" s="25"/>
      <c r="F507" s="25"/>
      <c r="G507" s="25"/>
      <c r="H507" s="25"/>
      <c r="I507" s="25"/>
      <c r="J507" s="25"/>
      <c r="K507" s="25"/>
      <c r="L507" s="25"/>
      <c r="M507" s="25"/>
      <c r="N507" s="25"/>
      <c r="O507" s="25"/>
      <c r="P507" s="25"/>
      <c r="Q507" s="25"/>
      <c r="R507" s="25"/>
      <c r="S507" s="25"/>
      <c r="T507" s="25"/>
      <c r="U507" s="25"/>
      <c r="V507" s="25"/>
      <c r="W507" s="25"/>
      <c r="X507" s="25"/>
      <c r="Y507" s="25"/>
      <c r="Z507" s="25"/>
      <c r="AA507" s="25"/>
      <c r="AB507" s="25"/>
      <c r="AC507" s="25"/>
    </row>
    <row r="508" spans="1:29" ht="15.75" customHeight="1">
      <c r="A508" s="25"/>
      <c r="B508" s="25"/>
      <c r="C508" s="25"/>
      <c r="D508" s="25"/>
      <c r="E508" s="25"/>
      <c r="F508" s="25"/>
      <c r="G508" s="25"/>
      <c r="H508" s="25"/>
      <c r="I508" s="25"/>
      <c r="J508" s="25"/>
      <c r="K508" s="25"/>
      <c r="L508" s="25"/>
      <c r="M508" s="25"/>
      <c r="N508" s="25"/>
      <c r="O508" s="25"/>
      <c r="P508" s="25"/>
      <c r="Q508" s="25"/>
      <c r="R508" s="25"/>
      <c r="S508" s="25"/>
      <c r="T508" s="25"/>
      <c r="U508" s="25"/>
      <c r="V508" s="25"/>
      <c r="W508" s="25"/>
      <c r="X508" s="25"/>
      <c r="Y508" s="25"/>
      <c r="Z508" s="25"/>
      <c r="AA508" s="25"/>
      <c r="AB508" s="25"/>
      <c r="AC508" s="25"/>
    </row>
    <row r="509" spans="1:29" ht="15.75" customHeight="1">
      <c r="A509" s="25"/>
      <c r="B509" s="25"/>
      <c r="C509" s="25"/>
      <c r="D509" s="25"/>
      <c r="E509" s="25"/>
      <c r="F509" s="25"/>
      <c r="G509" s="25"/>
      <c r="H509" s="25"/>
      <c r="I509" s="25"/>
      <c r="J509" s="25"/>
      <c r="K509" s="25"/>
      <c r="L509" s="25"/>
      <c r="M509" s="25"/>
      <c r="N509" s="25"/>
      <c r="O509" s="25"/>
      <c r="P509" s="25"/>
      <c r="Q509" s="25"/>
      <c r="R509" s="25"/>
      <c r="S509" s="25"/>
      <c r="T509" s="25"/>
      <c r="U509" s="25"/>
      <c r="V509" s="25"/>
      <c r="W509" s="25"/>
      <c r="X509" s="25"/>
      <c r="Y509" s="25"/>
      <c r="Z509" s="25"/>
      <c r="AA509" s="25"/>
      <c r="AB509" s="25"/>
      <c r="AC509" s="25"/>
    </row>
    <row r="510" spans="1:29" ht="15.75" customHeight="1">
      <c r="A510" s="25"/>
      <c r="B510" s="25"/>
      <c r="C510" s="25"/>
      <c r="D510" s="25"/>
      <c r="E510" s="25"/>
      <c r="F510" s="25"/>
      <c r="G510" s="25"/>
      <c r="H510" s="25"/>
      <c r="I510" s="25"/>
      <c r="J510" s="25"/>
      <c r="K510" s="25"/>
      <c r="L510" s="25"/>
      <c r="M510" s="25"/>
      <c r="N510" s="25"/>
      <c r="O510" s="25"/>
      <c r="P510" s="25"/>
      <c r="Q510" s="25"/>
      <c r="R510" s="25"/>
      <c r="S510" s="25"/>
      <c r="T510" s="25"/>
      <c r="U510" s="25"/>
      <c r="V510" s="25"/>
      <c r="W510" s="25"/>
      <c r="X510" s="25"/>
      <c r="Y510" s="25"/>
      <c r="Z510" s="25"/>
      <c r="AA510" s="25"/>
      <c r="AB510" s="25"/>
      <c r="AC510" s="25"/>
    </row>
    <row r="511" spans="1:29" ht="15.75" customHeight="1">
      <c r="A511" s="25"/>
      <c r="B511" s="25"/>
      <c r="C511" s="25"/>
      <c r="D511" s="25"/>
      <c r="E511" s="25"/>
      <c r="F511" s="25"/>
      <c r="G511" s="25"/>
      <c r="H511" s="25"/>
      <c r="I511" s="25"/>
      <c r="J511" s="25"/>
      <c r="K511" s="25"/>
      <c r="L511" s="25"/>
      <c r="M511" s="25"/>
      <c r="N511" s="25"/>
      <c r="O511" s="25"/>
      <c r="P511" s="25"/>
      <c r="Q511" s="25"/>
      <c r="R511" s="25"/>
      <c r="S511" s="25"/>
      <c r="T511" s="25"/>
      <c r="U511" s="25"/>
      <c r="V511" s="25"/>
      <c r="W511" s="25"/>
      <c r="X511" s="25"/>
      <c r="Y511" s="25"/>
      <c r="Z511" s="25"/>
      <c r="AA511" s="25"/>
      <c r="AB511" s="25"/>
      <c r="AC511" s="25"/>
    </row>
    <row r="512" spans="1:29" ht="15.75" customHeight="1">
      <c r="A512" s="25"/>
      <c r="B512" s="25"/>
      <c r="C512" s="25"/>
      <c r="D512" s="25"/>
      <c r="E512" s="25"/>
      <c r="F512" s="25"/>
      <c r="G512" s="25"/>
      <c r="H512" s="25"/>
      <c r="I512" s="25"/>
      <c r="J512" s="25"/>
      <c r="K512" s="25"/>
      <c r="L512" s="25"/>
      <c r="M512" s="25"/>
      <c r="N512" s="25"/>
      <c r="O512" s="25"/>
      <c r="P512" s="25"/>
      <c r="Q512" s="25"/>
      <c r="R512" s="25"/>
      <c r="S512" s="25"/>
      <c r="T512" s="25"/>
      <c r="U512" s="25"/>
      <c r="V512" s="25"/>
      <c r="W512" s="25"/>
      <c r="X512" s="25"/>
      <c r="Y512" s="25"/>
      <c r="Z512" s="25"/>
      <c r="AA512" s="25"/>
      <c r="AB512" s="25"/>
      <c r="AC512" s="25"/>
    </row>
    <row r="513" spans="1:29" ht="15.75" customHeight="1">
      <c r="A513" s="25"/>
      <c r="B513" s="25"/>
      <c r="C513" s="25"/>
      <c r="D513" s="25"/>
      <c r="E513" s="25"/>
      <c r="F513" s="25"/>
      <c r="G513" s="25"/>
      <c r="H513" s="25"/>
      <c r="I513" s="25"/>
      <c r="J513" s="25"/>
      <c r="K513" s="25"/>
      <c r="L513" s="25"/>
      <c r="M513" s="25"/>
      <c r="N513" s="25"/>
      <c r="O513" s="25"/>
      <c r="P513" s="25"/>
      <c r="Q513" s="25"/>
      <c r="R513" s="25"/>
      <c r="S513" s="25"/>
      <c r="T513" s="25"/>
      <c r="U513" s="25"/>
      <c r="V513" s="25"/>
      <c r="W513" s="25"/>
      <c r="X513" s="25"/>
      <c r="Y513" s="25"/>
      <c r="Z513" s="25"/>
      <c r="AA513" s="25"/>
      <c r="AB513" s="25"/>
      <c r="AC513" s="25"/>
    </row>
    <row r="514" spans="1:29" ht="15.75" customHeight="1">
      <c r="A514" s="25"/>
      <c r="B514" s="25"/>
      <c r="C514" s="25"/>
      <c r="D514" s="25"/>
      <c r="E514" s="25"/>
      <c r="F514" s="25"/>
      <c r="G514" s="25"/>
      <c r="H514" s="25"/>
      <c r="I514" s="25"/>
      <c r="J514" s="25"/>
      <c r="K514" s="25"/>
      <c r="L514" s="25"/>
      <c r="M514" s="25"/>
      <c r="N514" s="25"/>
      <c r="O514" s="25"/>
      <c r="P514" s="25"/>
      <c r="Q514" s="25"/>
      <c r="R514" s="25"/>
      <c r="S514" s="25"/>
      <c r="T514" s="25"/>
      <c r="U514" s="25"/>
      <c r="V514" s="25"/>
      <c r="W514" s="25"/>
      <c r="X514" s="25"/>
      <c r="Y514" s="25"/>
      <c r="Z514" s="25"/>
      <c r="AA514" s="25"/>
      <c r="AB514" s="25"/>
      <c r="AC514" s="25"/>
    </row>
    <row r="515" spans="1:29" ht="15.75" customHeight="1">
      <c r="A515" s="25"/>
      <c r="B515" s="25"/>
      <c r="C515" s="25"/>
      <c r="D515" s="25"/>
      <c r="E515" s="25"/>
      <c r="F515" s="25"/>
      <c r="G515" s="25"/>
      <c r="H515" s="25"/>
      <c r="I515" s="25"/>
      <c r="J515" s="25"/>
      <c r="K515" s="25"/>
      <c r="L515" s="25"/>
      <c r="M515" s="25"/>
      <c r="N515" s="25"/>
      <c r="O515" s="25"/>
      <c r="P515" s="25"/>
      <c r="Q515" s="25"/>
      <c r="R515" s="25"/>
      <c r="S515" s="25"/>
      <c r="T515" s="25"/>
      <c r="U515" s="25"/>
      <c r="V515" s="25"/>
      <c r="W515" s="25"/>
      <c r="X515" s="25"/>
      <c r="Y515" s="25"/>
      <c r="Z515" s="25"/>
      <c r="AA515" s="25"/>
      <c r="AB515" s="25"/>
      <c r="AC515" s="25"/>
    </row>
    <row r="516" spans="1:29" ht="15.75" customHeight="1">
      <c r="A516" s="25"/>
      <c r="B516" s="25"/>
      <c r="C516" s="25"/>
      <c r="D516" s="25"/>
      <c r="E516" s="25"/>
      <c r="F516" s="25"/>
      <c r="G516" s="25"/>
      <c r="H516" s="25"/>
      <c r="I516" s="25"/>
      <c r="J516" s="25"/>
      <c r="K516" s="25"/>
      <c r="L516" s="25"/>
      <c r="M516" s="25"/>
      <c r="N516" s="25"/>
      <c r="O516" s="25"/>
      <c r="P516" s="25"/>
      <c r="Q516" s="25"/>
      <c r="R516" s="25"/>
      <c r="S516" s="25"/>
      <c r="T516" s="25"/>
      <c r="U516" s="25"/>
      <c r="V516" s="25"/>
      <c r="W516" s="25"/>
      <c r="X516" s="25"/>
      <c r="Y516" s="25"/>
      <c r="Z516" s="25"/>
      <c r="AA516" s="25"/>
      <c r="AB516" s="25"/>
      <c r="AC516" s="25"/>
    </row>
    <row r="517" spans="1:29" ht="15.75" customHeight="1">
      <c r="A517" s="25"/>
      <c r="B517" s="25"/>
      <c r="C517" s="25"/>
      <c r="D517" s="25"/>
      <c r="E517" s="25"/>
      <c r="F517" s="25"/>
      <c r="G517" s="25"/>
      <c r="H517" s="25"/>
      <c r="I517" s="25"/>
      <c r="J517" s="25"/>
      <c r="K517" s="25"/>
      <c r="L517" s="25"/>
      <c r="M517" s="25"/>
      <c r="N517" s="25"/>
      <c r="O517" s="25"/>
      <c r="P517" s="25"/>
      <c r="Q517" s="25"/>
      <c r="R517" s="25"/>
      <c r="S517" s="25"/>
      <c r="T517" s="25"/>
      <c r="U517" s="25"/>
      <c r="V517" s="25"/>
      <c r="W517" s="25"/>
      <c r="X517" s="25"/>
      <c r="Y517" s="25"/>
      <c r="Z517" s="25"/>
      <c r="AA517" s="25"/>
      <c r="AB517" s="25"/>
      <c r="AC517" s="25"/>
    </row>
    <row r="518" spans="1:29" ht="15.75" customHeight="1">
      <c r="A518" s="25"/>
      <c r="B518" s="25"/>
      <c r="C518" s="25"/>
      <c r="D518" s="25"/>
      <c r="E518" s="25"/>
      <c r="F518" s="25"/>
      <c r="G518" s="25"/>
      <c r="H518" s="25"/>
      <c r="I518" s="25"/>
      <c r="J518" s="25"/>
      <c r="K518" s="25"/>
      <c r="L518" s="25"/>
      <c r="M518" s="25"/>
      <c r="N518" s="25"/>
      <c r="O518" s="25"/>
      <c r="P518" s="25"/>
      <c r="Q518" s="25"/>
      <c r="R518" s="25"/>
      <c r="S518" s="25"/>
      <c r="T518" s="25"/>
      <c r="U518" s="25"/>
      <c r="V518" s="25"/>
      <c r="W518" s="25"/>
      <c r="X518" s="25"/>
      <c r="Y518" s="25"/>
      <c r="Z518" s="25"/>
      <c r="AA518" s="25"/>
      <c r="AB518" s="25"/>
      <c r="AC518" s="25"/>
    </row>
    <row r="519" spans="1:29" ht="15.75" customHeight="1">
      <c r="A519" s="25"/>
      <c r="B519" s="25"/>
      <c r="C519" s="25"/>
      <c r="D519" s="25"/>
      <c r="E519" s="25"/>
      <c r="F519" s="25"/>
      <c r="G519" s="25"/>
      <c r="H519" s="25"/>
      <c r="I519" s="25"/>
      <c r="J519" s="25"/>
      <c r="K519" s="25"/>
      <c r="L519" s="25"/>
      <c r="M519" s="25"/>
      <c r="N519" s="25"/>
      <c r="O519" s="25"/>
      <c r="P519" s="25"/>
      <c r="Q519" s="25"/>
      <c r="R519" s="25"/>
      <c r="S519" s="25"/>
      <c r="T519" s="25"/>
      <c r="U519" s="25"/>
      <c r="V519" s="25"/>
      <c r="W519" s="25"/>
      <c r="X519" s="25"/>
      <c r="Y519" s="25"/>
      <c r="Z519" s="25"/>
      <c r="AA519" s="25"/>
      <c r="AB519" s="25"/>
      <c r="AC519" s="25"/>
    </row>
    <row r="520" spans="1:29" ht="15.75" customHeight="1">
      <c r="A520" s="25"/>
      <c r="B520" s="25"/>
      <c r="C520" s="25"/>
      <c r="D520" s="25"/>
      <c r="E520" s="25"/>
      <c r="F520" s="25"/>
      <c r="G520" s="25"/>
      <c r="H520" s="25"/>
      <c r="I520" s="25"/>
      <c r="J520" s="25"/>
      <c r="K520" s="25"/>
      <c r="L520" s="25"/>
      <c r="M520" s="25"/>
      <c r="N520" s="25"/>
      <c r="O520" s="25"/>
      <c r="P520" s="25"/>
      <c r="Q520" s="25"/>
      <c r="R520" s="25"/>
      <c r="S520" s="25"/>
      <c r="T520" s="25"/>
      <c r="U520" s="25"/>
      <c r="V520" s="25"/>
      <c r="W520" s="25"/>
      <c r="X520" s="25"/>
      <c r="Y520" s="25"/>
      <c r="Z520" s="25"/>
      <c r="AA520" s="25"/>
      <c r="AB520" s="25"/>
      <c r="AC520" s="25"/>
    </row>
    <row r="521" spans="1:29" ht="15.75" customHeight="1">
      <c r="A521" s="25"/>
      <c r="B521" s="25"/>
      <c r="C521" s="25"/>
      <c r="D521" s="25"/>
      <c r="E521" s="25"/>
      <c r="F521" s="25"/>
      <c r="G521" s="25"/>
      <c r="H521" s="25"/>
      <c r="I521" s="25"/>
      <c r="J521" s="25"/>
      <c r="K521" s="25"/>
      <c r="L521" s="25"/>
      <c r="M521" s="25"/>
      <c r="N521" s="25"/>
      <c r="O521" s="25"/>
      <c r="P521" s="25"/>
      <c r="Q521" s="25"/>
      <c r="R521" s="25"/>
      <c r="S521" s="25"/>
      <c r="T521" s="25"/>
      <c r="U521" s="25"/>
      <c r="V521" s="25"/>
      <c r="W521" s="25"/>
      <c r="X521" s="25"/>
      <c r="Y521" s="25"/>
      <c r="Z521" s="25"/>
      <c r="AA521" s="25"/>
      <c r="AB521" s="25"/>
      <c r="AC521" s="25"/>
    </row>
    <row r="522" spans="1:29" ht="15.75" customHeight="1">
      <c r="A522" s="25"/>
      <c r="B522" s="25"/>
      <c r="C522" s="25"/>
      <c r="D522" s="25"/>
      <c r="E522" s="25"/>
      <c r="F522" s="25"/>
      <c r="G522" s="25"/>
      <c r="H522" s="25"/>
      <c r="I522" s="25"/>
      <c r="J522" s="25"/>
      <c r="K522" s="25"/>
      <c r="L522" s="25"/>
      <c r="M522" s="25"/>
      <c r="N522" s="25"/>
      <c r="O522" s="25"/>
      <c r="P522" s="25"/>
      <c r="Q522" s="25"/>
      <c r="R522" s="25"/>
      <c r="S522" s="25"/>
      <c r="T522" s="25"/>
      <c r="U522" s="25"/>
      <c r="V522" s="25"/>
      <c r="W522" s="25"/>
      <c r="X522" s="25"/>
      <c r="Y522" s="25"/>
      <c r="Z522" s="25"/>
      <c r="AA522" s="25"/>
      <c r="AB522" s="25"/>
      <c r="AC522" s="25"/>
    </row>
    <row r="523" spans="1:29" ht="15.75" customHeight="1">
      <c r="A523" s="25"/>
      <c r="B523" s="25"/>
      <c r="C523" s="25"/>
      <c r="D523" s="25"/>
      <c r="E523" s="25"/>
      <c r="F523" s="25"/>
      <c r="G523" s="25"/>
      <c r="H523" s="25"/>
      <c r="I523" s="25"/>
      <c r="J523" s="25"/>
      <c r="K523" s="25"/>
      <c r="L523" s="25"/>
      <c r="M523" s="25"/>
      <c r="N523" s="25"/>
      <c r="O523" s="25"/>
      <c r="P523" s="25"/>
      <c r="Q523" s="25"/>
      <c r="R523" s="25"/>
      <c r="S523" s="25"/>
      <c r="T523" s="25"/>
      <c r="U523" s="25"/>
      <c r="V523" s="25"/>
      <c r="W523" s="25"/>
      <c r="X523" s="25"/>
      <c r="Y523" s="25"/>
      <c r="Z523" s="25"/>
      <c r="AA523" s="25"/>
      <c r="AB523" s="25"/>
      <c r="AC523" s="25"/>
    </row>
    <row r="524" spans="1:29" ht="15.75" customHeight="1">
      <c r="A524" s="25"/>
      <c r="B524" s="25"/>
      <c r="C524" s="25"/>
      <c r="D524" s="25"/>
      <c r="E524" s="25"/>
      <c r="F524" s="25"/>
      <c r="G524" s="25"/>
      <c r="H524" s="25"/>
      <c r="I524" s="25"/>
      <c r="J524" s="25"/>
      <c r="K524" s="25"/>
      <c r="L524" s="25"/>
      <c r="M524" s="25"/>
      <c r="N524" s="25"/>
      <c r="O524" s="25"/>
      <c r="P524" s="25"/>
      <c r="Q524" s="25"/>
      <c r="R524" s="25"/>
      <c r="S524" s="25"/>
      <c r="T524" s="25"/>
      <c r="U524" s="25"/>
      <c r="V524" s="25"/>
      <c r="W524" s="25"/>
      <c r="X524" s="25"/>
      <c r="Y524" s="25"/>
      <c r="Z524" s="25"/>
      <c r="AA524" s="25"/>
      <c r="AB524" s="25"/>
      <c r="AC524" s="25"/>
    </row>
    <row r="525" spans="1:29" ht="15.75" customHeight="1">
      <c r="A525" s="25"/>
      <c r="B525" s="25"/>
      <c r="C525" s="25"/>
      <c r="D525" s="25"/>
      <c r="E525" s="25"/>
      <c r="F525" s="25"/>
      <c r="G525" s="25"/>
      <c r="H525" s="25"/>
      <c r="I525" s="25"/>
      <c r="J525" s="25"/>
      <c r="K525" s="25"/>
      <c r="L525" s="25"/>
      <c r="M525" s="25"/>
      <c r="N525" s="25"/>
      <c r="O525" s="25"/>
      <c r="P525" s="25"/>
      <c r="Q525" s="25"/>
      <c r="R525" s="25"/>
      <c r="S525" s="25"/>
      <c r="T525" s="25"/>
      <c r="U525" s="25"/>
      <c r="V525" s="25"/>
      <c r="W525" s="25"/>
      <c r="X525" s="25"/>
      <c r="Y525" s="25"/>
      <c r="Z525" s="25"/>
      <c r="AA525" s="25"/>
      <c r="AB525" s="25"/>
      <c r="AC525" s="25"/>
    </row>
    <row r="526" spans="1:29" ht="15.75" customHeight="1">
      <c r="A526" s="25"/>
      <c r="B526" s="25"/>
      <c r="C526" s="25"/>
      <c r="D526" s="25"/>
      <c r="E526" s="25"/>
      <c r="F526" s="25"/>
      <c r="G526" s="25"/>
      <c r="H526" s="25"/>
      <c r="I526" s="25"/>
      <c r="J526" s="25"/>
      <c r="K526" s="25"/>
      <c r="L526" s="25"/>
      <c r="M526" s="25"/>
      <c r="N526" s="25"/>
      <c r="O526" s="25"/>
      <c r="P526" s="25"/>
      <c r="Q526" s="25"/>
      <c r="R526" s="25"/>
      <c r="S526" s="25"/>
      <c r="T526" s="25"/>
      <c r="U526" s="25"/>
      <c r="V526" s="25"/>
      <c r="W526" s="25"/>
      <c r="X526" s="25"/>
      <c r="Y526" s="25"/>
      <c r="Z526" s="25"/>
      <c r="AA526" s="25"/>
      <c r="AB526" s="25"/>
      <c r="AC526" s="25"/>
    </row>
    <row r="527" spans="1:29" ht="15.75" customHeight="1">
      <c r="A527" s="25"/>
      <c r="B527" s="25"/>
      <c r="C527" s="25"/>
      <c r="D527" s="25"/>
      <c r="E527" s="25"/>
      <c r="F527" s="25"/>
      <c r="G527" s="25"/>
      <c r="H527" s="25"/>
      <c r="I527" s="25"/>
      <c r="J527" s="25"/>
      <c r="K527" s="25"/>
      <c r="L527" s="25"/>
      <c r="M527" s="25"/>
      <c r="N527" s="25"/>
      <c r="O527" s="25"/>
      <c r="P527" s="25"/>
      <c r="Q527" s="25"/>
      <c r="R527" s="25"/>
      <c r="S527" s="25"/>
      <c r="T527" s="25"/>
      <c r="U527" s="25"/>
      <c r="V527" s="25"/>
      <c r="W527" s="25"/>
      <c r="X527" s="25"/>
      <c r="Y527" s="25"/>
      <c r="Z527" s="25"/>
      <c r="AA527" s="25"/>
      <c r="AB527" s="25"/>
      <c r="AC527" s="25"/>
    </row>
    <row r="528" spans="1:29" ht="15.75" customHeight="1">
      <c r="A528" s="25"/>
      <c r="B528" s="25"/>
      <c r="C528" s="25"/>
      <c r="D528" s="25"/>
      <c r="E528" s="25"/>
      <c r="F528" s="25"/>
      <c r="G528" s="25"/>
      <c r="H528" s="25"/>
      <c r="I528" s="25"/>
      <c r="J528" s="25"/>
      <c r="K528" s="25"/>
      <c r="L528" s="25"/>
      <c r="M528" s="25"/>
      <c r="N528" s="25"/>
      <c r="O528" s="25"/>
      <c r="P528" s="25"/>
      <c r="Q528" s="25"/>
      <c r="R528" s="25"/>
      <c r="S528" s="25"/>
      <c r="T528" s="25"/>
      <c r="U528" s="25"/>
      <c r="V528" s="25"/>
      <c r="W528" s="25"/>
      <c r="X528" s="25"/>
      <c r="Y528" s="25"/>
      <c r="Z528" s="25"/>
      <c r="AA528" s="25"/>
      <c r="AB528" s="25"/>
      <c r="AC528" s="25"/>
    </row>
    <row r="529" spans="1:29" ht="15.75" customHeight="1">
      <c r="A529" s="25"/>
      <c r="B529" s="25"/>
      <c r="C529" s="25"/>
      <c r="D529" s="25"/>
      <c r="E529" s="25"/>
      <c r="F529" s="25"/>
      <c r="G529" s="25"/>
      <c r="H529" s="25"/>
      <c r="I529" s="25"/>
      <c r="J529" s="25"/>
      <c r="K529" s="25"/>
      <c r="L529" s="25"/>
      <c r="M529" s="25"/>
      <c r="N529" s="25"/>
      <c r="O529" s="25"/>
      <c r="P529" s="25"/>
      <c r="Q529" s="25"/>
      <c r="R529" s="25"/>
      <c r="S529" s="25"/>
      <c r="T529" s="25"/>
      <c r="U529" s="25"/>
      <c r="V529" s="25"/>
      <c r="W529" s="25"/>
      <c r="X529" s="25"/>
      <c r="Y529" s="25"/>
      <c r="Z529" s="25"/>
      <c r="AA529" s="25"/>
      <c r="AB529" s="25"/>
      <c r="AC529" s="25"/>
    </row>
    <row r="530" spans="1:29" ht="15.75" customHeight="1">
      <c r="A530" s="25"/>
      <c r="B530" s="25"/>
      <c r="C530" s="25"/>
      <c r="D530" s="25"/>
      <c r="E530" s="25"/>
      <c r="F530" s="25"/>
      <c r="G530" s="25"/>
      <c r="H530" s="25"/>
      <c r="I530" s="25"/>
      <c r="J530" s="25"/>
      <c r="K530" s="25"/>
      <c r="L530" s="25"/>
      <c r="M530" s="25"/>
      <c r="N530" s="25"/>
      <c r="O530" s="25"/>
      <c r="P530" s="25"/>
      <c r="Q530" s="25"/>
      <c r="R530" s="25"/>
      <c r="S530" s="25"/>
      <c r="T530" s="25"/>
      <c r="U530" s="25"/>
      <c r="V530" s="25"/>
      <c r="W530" s="25"/>
      <c r="X530" s="25"/>
      <c r="Y530" s="25"/>
      <c r="Z530" s="25"/>
      <c r="AA530" s="25"/>
      <c r="AB530" s="25"/>
      <c r="AC530" s="25"/>
    </row>
    <row r="531" spans="1:29" ht="15.75" customHeight="1">
      <c r="A531" s="25"/>
      <c r="B531" s="25"/>
      <c r="C531" s="25"/>
      <c r="D531" s="25"/>
      <c r="E531" s="25"/>
      <c r="F531" s="25"/>
      <c r="G531" s="25"/>
      <c r="H531" s="25"/>
      <c r="I531" s="25"/>
      <c r="J531" s="25"/>
      <c r="K531" s="25"/>
      <c r="L531" s="25"/>
      <c r="M531" s="25"/>
      <c r="N531" s="25"/>
      <c r="O531" s="25"/>
      <c r="P531" s="25"/>
      <c r="Q531" s="25"/>
      <c r="R531" s="25"/>
      <c r="S531" s="25"/>
      <c r="T531" s="25"/>
      <c r="U531" s="25"/>
      <c r="V531" s="25"/>
      <c r="W531" s="25"/>
      <c r="X531" s="25"/>
      <c r="Y531" s="25"/>
      <c r="Z531" s="25"/>
      <c r="AA531" s="25"/>
      <c r="AB531" s="25"/>
      <c r="AC531" s="25"/>
    </row>
    <row r="532" spans="1:29" ht="15.75" customHeight="1">
      <c r="A532" s="25"/>
      <c r="B532" s="25"/>
      <c r="C532" s="25"/>
      <c r="D532" s="25"/>
      <c r="E532" s="25"/>
      <c r="F532" s="25"/>
      <c r="G532" s="25"/>
      <c r="H532" s="25"/>
      <c r="I532" s="25"/>
      <c r="J532" s="25"/>
      <c r="K532" s="25"/>
      <c r="L532" s="25"/>
      <c r="M532" s="25"/>
      <c r="N532" s="25"/>
      <c r="O532" s="25"/>
      <c r="P532" s="25"/>
      <c r="Q532" s="25"/>
      <c r="R532" s="25"/>
      <c r="S532" s="25"/>
      <c r="T532" s="25"/>
      <c r="U532" s="25"/>
      <c r="V532" s="25"/>
      <c r="W532" s="25"/>
      <c r="X532" s="25"/>
      <c r="Y532" s="25"/>
      <c r="Z532" s="25"/>
      <c r="AA532" s="25"/>
      <c r="AB532" s="25"/>
      <c r="AC532" s="25"/>
    </row>
    <row r="533" spans="1:29" ht="15.75" customHeight="1">
      <c r="A533" s="25"/>
      <c r="B533" s="25"/>
      <c r="C533" s="25"/>
      <c r="D533" s="25"/>
      <c r="E533" s="25"/>
      <c r="F533" s="25"/>
      <c r="G533" s="25"/>
      <c r="H533" s="25"/>
      <c r="I533" s="25"/>
      <c r="J533" s="25"/>
      <c r="K533" s="25"/>
      <c r="L533" s="25"/>
      <c r="M533" s="25"/>
      <c r="N533" s="25"/>
      <c r="O533" s="25"/>
      <c r="P533" s="25"/>
      <c r="Q533" s="25"/>
      <c r="R533" s="25"/>
      <c r="S533" s="25"/>
      <c r="T533" s="25"/>
      <c r="U533" s="25"/>
      <c r="V533" s="25"/>
      <c r="W533" s="25"/>
      <c r="X533" s="25"/>
      <c r="Y533" s="25"/>
      <c r="Z533" s="25"/>
      <c r="AA533" s="25"/>
      <c r="AB533" s="25"/>
      <c r="AC533" s="25"/>
    </row>
    <row r="534" spans="1:29" ht="15.75" customHeight="1">
      <c r="A534" s="25"/>
      <c r="B534" s="25"/>
      <c r="C534" s="25"/>
      <c r="D534" s="25"/>
      <c r="E534" s="25"/>
      <c r="F534" s="25"/>
      <c r="G534" s="25"/>
      <c r="H534" s="25"/>
      <c r="I534" s="25"/>
      <c r="J534" s="25"/>
      <c r="K534" s="25"/>
      <c r="L534" s="25"/>
      <c r="M534" s="25"/>
      <c r="N534" s="25"/>
      <c r="O534" s="25"/>
      <c r="P534" s="25"/>
      <c r="Q534" s="25"/>
      <c r="R534" s="25"/>
      <c r="S534" s="25"/>
      <c r="T534" s="25"/>
      <c r="U534" s="25"/>
      <c r="V534" s="25"/>
      <c r="W534" s="25"/>
      <c r="X534" s="25"/>
      <c r="Y534" s="25"/>
      <c r="Z534" s="25"/>
      <c r="AA534" s="25"/>
      <c r="AB534" s="25"/>
      <c r="AC534" s="25"/>
    </row>
    <row r="535" spans="1:29" ht="15.75" customHeight="1">
      <c r="A535" s="25"/>
      <c r="B535" s="25"/>
      <c r="C535" s="25"/>
      <c r="D535" s="25"/>
      <c r="E535" s="25"/>
      <c r="F535" s="25"/>
      <c r="G535" s="25"/>
      <c r="H535" s="25"/>
      <c r="I535" s="25"/>
      <c r="J535" s="25"/>
      <c r="K535" s="25"/>
      <c r="L535" s="25"/>
      <c r="M535" s="25"/>
      <c r="N535" s="25"/>
      <c r="O535" s="25"/>
      <c r="P535" s="25"/>
      <c r="Q535" s="25"/>
      <c r="R535" s="25"/>
      <c r="S535" s="25"/>
      <c r="T535" s="25"/>
      <c r="U535" s="25"/>
      <c r="V535" s="25"/>
      <c r="W535" s="25"/>
      <c r="X535" s="25"/>
      <c r="Y535" s="25"/>
      <c r="Z535" s="25"/>
      <c r="AA535" s="25"/>
      <c r="AB535" s="25"/>
      <c r="AC535" s="25"/>
    </row>
    <row r="536" spans="1:29" ht="15.75" customHeight="1">
      <c r="A536" s="25"/>
      <c r="B536" s="25"/>
      <c r="C536" s="25"/>
      <c r="D536" s="25"/>
      <c r="E536" s="25"/>
      <c r="F536" s="25"/>
      <c r="G536" s="25"/>
      <c r="H536" s="25"/>
      <c r="I536" s="25"/>
      <c r="J536" s="25"/>
      <c r="K536" s="25"/>
      <c r="L536" s="25"/>
      <c r="M536" s="25"/>
      <c r="N536" s="25"/>
      <c r="O536" s="25"/>
      <c r="P536" s="25"/>
      <c r="Q536" s="25"/>
      <c r="R536" s="25"/>
      <c r="S536" s="25"/>
      <c r="T536" s="25"/>
      <c r="U536" s="25"/>
      <c r="V536" s="25"/>
      <c r="W536" s="25"/>
      <c r="X536" s="25"/>
      <c r="Y536" s="25"/>
      <c r="Z536" s="25"/>
      <c r="AA536" s="25"/>
      <c r="AB536" s="25"/>
      <c r="AC536" s="25"/>
    </row>
    <row r="537" spans="1:29" ht="15.75" customHeight="1">
      <c r="A537" s="25"/>
      <c r="B537" s="25"/>
      <c r="C537" s="25"/>
      <c r="D537" s="25"/>
      <c r="E537" s="25"/>
      <c r="F537" s="25"/>
      <c r="G537" s="25"/>
      <c r="H537" s="25"/>
      <c r="I537" s="25"/>
      <c r="J537" s="25"/>
      <c r="K537" s="25"/>
      <c r="L537" s="25"/>
      <c r="M537" s="25"/>
      <c r="N537" s="25"/>
      <c r="O537" s="25"/>
      <c r="P537" s="25"/>
      <c r="Q537" s="25"/>
      <c r="R537" s="25"/>
      <c r="S537" s="25"/>
      <c r="T537" s="25"/>
      <c r="U537" s="25"/>
      <c r="V537" s="25"/>
      <c r="W537" s="25"/>
      <c r="X537" s="25"/>
      <c r="Y537" s="25"/>
      <c r="Z537" s="25"/>
      <c r="AA537" s="25"/>
      <c r="AB537" s="25"/>
      <c r="AC537" s="25"/>
    </row>
    <row r="538" spans="1:29" ht="15.75" customHeight="1">
      <c r="A538" s="25"/>
      <c r="B538" s="25"/>
      <c r="C538" s="25"/>
      <c r="D538" s="25"/>
      <c r="E538" s="25"/>
      <c r="F538" s="25"/>
      <c r="G538" s="25"/>
      <c r="H538" s="25"/>
      <c r="I538" s="25"/>
      <c r="J538" s="25"/>
      <c r="K538" s="25"/>
      <c r="L538" s="25"/>
      <c r="M538" s="25"/>
      <c r="N538" s="25"/>
      <c r="O538" s="25"/>
      <c r="P538" s="25"/>
      <c r="Q538" s="25"/>
      <c r="R538" s="25"/>
      <c r="S538" s="25"/>
      <c r="T538" s="25"/>
      <c r="U538" s="25"/>
      <c r="V538" s="25"/>
      <c r="W538" s="25"/>
      <c r="X538" s="25"/>
      <c r="Y538" s="25"/>
      <c r="Z538" s="25"/>
      <c r="AA538" s="25"/>
      <c r="AB538" s="25"/>
      <c r="AC538" s="25"/>
    </row>
    <row r="539" spans="1:29" ht="15.75" customHeight="1">
      <c r="A539" s="25"/>
      <c r="B539" s="25"/>
      <c r="C539" s="25"/>
      <c r="D539" s="25"/>
      <c r="E539" s="25"/>
      <c r="F539" s="25"/>
      <c r="G539" s="25"/>
      <c r="H539" s="25"/>
      <c r="I539" s="25"/>
      <c r="J539" s="25"/>
      <c r="K539" s="25"/>
      <c r="L539" s="25"/>
      <c r="M539" s="25"/>
      <c r="N539" s="25"/>
      <c r="O539" s="25"/>
      <c r="P539" s="25"/>
      <c r="Q539" s="25"/>
      <c r="R539" s="25"/>
      <c r="S539" s="25"/>
      <c r="T539" s="25"/>
      <c r="U539" s="25"/>
      <c r="V539" s="25"/>
      <c r="W539" s="25"/>
      <c r="X539" s="25"/>
      <c r="Y539" s="25"/>
      <c r="Z539" s="25"/>
      <c r="AA539" s="25"/>
      <c r="AB539" s="25"/>
      <c r="AC539" s="25"/>
    </row>
    <row r="540" spans="1:29" ht="15.75" customHeight="1">
      <c r="A540" s="25"/>
      <c r="B540" s="25"/>
      <c r="C540" s="25"/>
      <c r="D540" s="25"/>
      <c r="E540" s="25"/>
      <c r="F540" s="25"/>
      <c r="G540" s="25"/>
      <c r="H540" s="25"/>
      <c r="I540" s="25"/>
      <c r="J540" s="25"/>
      <c r="K540" s="25"/>
      <c r="L540" s="25"/>
      <c r="M540" s="25"/>
      <c r="N540" s="25"/>
      <c r="O540" s="25"/>
      <c r="P540" s="25"/>
      <c r="Q540" s="25"/>
      <c r="R540" s="25"/>
      <c r="S540" s="25"/>
      <c r="T540" s="25"/>
      <c r="U540" s="25"/>
      <c r="V540" s="25"/>
      <c r="W540" s="25"/>
      <c r="X540" s="25"/>
      <c r="Y540" s="25"/>
      <c r="Z540" s="25"/>
      <c r="AA540" s="25"/>
      <c r="AB540" s="25"/>
      <c r="AC540" s="25"/>
    </row>
    <row r="541" spans="1:29" ht="15.75" customHeight="1">
      <c r="A541" s="25"/>
      <c r="B541" s="25"/>
      <c r="C541" s="25"/>
      <c r="D541" s="25"/>
      <c r="E541" s="25"/>
      <c r="F541" s="25"/>
      <c r="G541" s="25"/>
      <c r="H541" s="25"/>
      <c r="I541" s="25"/>
      <c r="J541" s="25"/>
      <c r="K541" s="25"/>
      <c r="L541" s="25"/>
      <c r="M541" s="25"/>
      <c r="N541" s="25"/>
      <c r="O541" s="25"/>
      <c r="P541" s="25"/>
      <c r="Q541" s="25"/>
      <c r="R541" s="25"/>
      <c r="S541" s="25"/>
      <c r="T541" s="25"/>
      <c r="U541" s="25"/>
      <c r="V541" s="25"/>
      <c r="W541" s="25"/>
      <c r="X541" s="25"/>
      <c r="Y541" s="25"/>
      <c r="Z541" s="25"/>
      <c r="AA541" s="25"/>
      <c r="AB541" s="25"/>
      <c r="AC541" s="25"/>
    </row>
    <row r="542" spans="1:29" ht="15.75" customHeight="1">
      <c r="A542" s="25"/>
      <c r="B542" s="25"/>
      <c r="C542" s="25"/>
      <c r="D542" s="25"/>
      <c r="E542" s="25"/>
      <c r="F542" s="25"/>
      <c r="G542" s="25"/>
      <c r="H542" s="25"/>
      <c r="I542" s="25"/>
      <c r="J542" s="25"/>
      <c r="K542" s="25"/>
      <c r="L542" s="25"/>
      <c r="M542" s="25"/>
      <c r="N542" s="25"/>
      <c r="O542" s="25"/>
      <c r="P542" s="25"/>
      <c r="Q542" s="25"/>
      <c r="R542" s="25"/>
      <c r="S542" s="25"/>
      <c r="T542" s="25"/>
      <c r="U542" s="25"/>
      <c r="V542" s="25"/>
      <c r="W542" s="25"/>
      <c r="X542" s="25"/>
      <c r="Y542" s="25"/>
      <c r="Z542" s="25"/>
      <c r="AA542" s="25"/>
      <c r="AB542" s="25"/>
      <c r="AC542" s="25"/>
    </row>
    <row r="543" spans="1:29" ht="15.75" customHeight="1">
      <c r="A543" s="25"/>
      <c r="B543" s="25"/>
      <c r="C543" s="25"/>
      <c r="D543" s="25"/>
      <c r="E543" s="25"/>
      <c r="F543" s="25"/>
      <c r="G543" s="25"/>
      <c r="H543" s="25"/>
      <c r="I543" s="25"/>
      <c r="J543" s="25"/>
      <c r="K543" s="25"/>
      <c r="L543" s="25"/>
      <c r="M543" s="25"/>
      <c r="N543" s="25"/>
      <c r="O543" s="25"/>
      <c r="P543" s="25"/>
      <c r="Q543" s="25"/>
      <c r="R543" s="25"/>
      <c r="S543" s="25"/>
      <c r="T543" s="25"/>
      <c r="U543" s="25"/>
      <c r="V543" s="25"/>
      <c r="W543" s="25"/>
      <c r="X543" s="25"/>
      <c r="Y543" s="25"/>
      <c r="Z543" s="25"/>
      <c r="AA543" s="25"/>
      <c r="AB543" s="25"/>
      <c r="AC543" s="25"/>
    </row>
    <row r="544" spans="1:29" ht="15.75" customHeight="1">
      <c r="A544" s="25"/>
      <c r="B544" s="25"/>
      <c r="C544" s="25"/>
      <c r="D544" s="25"/>
      <c r="E544" s="25"/>
      <c r="F544" s="25"/>
      <c r="G544" s="25"/>
      <c r="H544" s="25"/>
      <c r="I544" s="25"/>
      <c r="J544" s="25"/>
      <c r="K544" s="25"/>
      <c r="L544" s="25"/>
      <c r="M544" s="25"/>
      <c r="N544" s="25"/>
      <c r="O544" s="25"/>
      <c r="P544" s="25"/>
      <c r="Q544" s="25"/>
      <c r="R544" s="25"/>
      <c r="S544" s="25"/>
      <c r="T544" s="25"/>
      <c r="U544" s="25"/>
      <c r="V544" s="25"/>
      <c r="W544" s="25"/>
      <c r="X544" s="25"/>
      <c r="Y544" s="25"/>
      <c r="Z544" s="25"/>
      <c r="AA544" s="25"/>
      <c r="AB544" s="25"/>
      <c r="AC544" s="25"/>
    </row>
    <row r="545" spans="1:29" ht="15.75" customHeight="1">
      <c r="A545" s="25"/>
      <c r="B545" s="25"/>
      <c r="C545" s="25"/>
      <c r="D545" s="25"/>
      <c r="E545" s="25"/>
      <c r="F545" s="25"/>
      <c r="G545" s="25"/>
      <c r="H545" s="25"/>
      <c r="I545" s="25"/>
      <c r="J545" s="25"/>
      <c r="K545" s="25"/>
      <c r="L545" s="25"/>
      <c r="M545" s="25"/>
      <c r="N545" s="25"/>
      <c r="O545" s="25"/>
      <c r="P545" s="25"/>
      <c r="Q545" s="25"/>
      <c r="R545" s="25"/>
      <c r="S545" s="25"/>
      <c r="T545" s="25"/>
      <c r="U545" s="25"/>
      <c r="V545" s="25"/>
      <c r="W545" s="25"/>
      <c r="X545" s="25"/>
      <c r="Y545" s="25"/>
      <c r="Z545" s="25"/>
      <c r="AA545" s="25"/>
      <c r="AB545" s="25"/>
      <c r="AC545" s="25"/>
    </row>
    <row r="546" spans="1:29" ht="15.75" customHeight="1">
      <c r="A546" s="25"/>
      <c r="B546" s="25"/>
      <c r="C546" s="25"/>
      <c r="D546" s="25"/>
      <c r="E546" s="25"/>
      <c r="F546" s="25"/>
      <c r="G546" s="25"/>
      <c r="H546" s="25"/>
      <c r="I546" s="25"/>
      <c r="J546" s="25"/>
      <c r="K546" s="25"/>
      <c r="L546" s="25"/>
      <c r="M546" s="25"/>
      <c r="N546" s="25"/>
      <c r="O546" s="25"/>
      <c r="P546" s="25"/>
      <c r="Q546" s="25"/>
      <c r="R546" s="25"/>
      <c r="S546" s="25"/>
      <c r="T546" s="25"/>
      <c r="U546" s="25"/>
      <c r="V546" s="25"/>
      <c r="W546" s="25"/>
      <c r="X546" s="25"/>
      <c r="Y546" s="25"/>
      <c r="Z546" s="25"/>
      <c r="AA546" s="25"/>
      <c r="AB546" s="25"/>
      <c r="AC546" s="25"/>
    </row>
    <row r="547" spans="1:29" ht="15.75" customHeight="1">
      <c r="A547" s="25"/>
      <c r="B547" s="25"/>
      <c r="C547" s="25"/>
      <c r="D547" s="25"/>
      <c r="E547" s="25"/>
      <c r="F547" s="25"/>
      <c r="G547" s="25"/>
      <c r="H547" s="25"/>
      <c r="I547" s="25"/>
      <c r="J547" s="25"/>
      <c r="K547" s="25"/>
      <c r="L547" s="25"/>
      <c r="M547" s="25"/>
      <c r="N547" s="25"/>
      <c r="O547" s="25"/>
      <c r="P547" s="25"/>
      <c r="Q547" s="25"/>
      <c r="R547" s="25"/>
      <c r="S547" s="25"/>
      <c r="T547" s="25"/>
      <c r="U547" s="25"/>
      <c r="V547" s="25"/>
      <c r="W547" s="25"/>
      <c r="X547" s="25"/>
      <c r="Y547" s="25"/>
      <c r="Z547" s="25"/>
      <c r="AA547" s="25"/>
      <c r="AB547" s="25"/>
      <c r="AC547" s="25"/>
    </row>
    <row r="548" spans="1:29" ht="15.75" customHeight="1">
      <c r="A548" s="25"/>
      <c r="B548" s="25"/>
      <c r="C548" s="25"/>
      <c r="D548" s="25"/>
      <c r="E548" s="25"/>
      <c r="F548" s="25"/>
      <c r="G548" s="25"/>
      <c r="H548" s="25"/>
      <c r="I548" s="25"/>
      <c r="J548" s="25"/>
      <c r="K548" s="25"/>
      <c r="L548" s="25"/>
      <c r="M548" s="25"/>
      <c r="N548" s="25"/>
      <c r="O548" s="25"/>
      <c r="P548" s="25"/>
      <c r="Q548" s="25"/>
      <c r="R548" s="25"/>
      <c r="S548" s="25"/>
      <c r="T548" s="25"/>
      <c r="U548" s="25"/>
      <c r="V548" s="25"/>
      <c r="W548" s="25"/>
      <c r="X548" s="25"/>
      <c r="Y548" s="25"/>
      <c r="Z548" s="25"/>
      <c r="AA548" s="25"/>
      <c r="AB548" s="25"/>
      <c r="AC548" s="25"/>
    </row>
    <row r="549" spans="1:29" ht="15.75" customHeight="1">
      <c r="A549" s="25"/>
      <c r="B549" s="25"/>
      <c r="C549" s="25"/>
      <c r="D549" s="25"/>
      <c r="E549" s="25"/>
      <c r="F549" s="25"/>
      <c r="G549" s="25"/>
      <c r="H549" s="25"/>
      <c r="I549" s="25"/>
      <c r="J549" s="25"/>
      <c r="K549" s="25"/>
      <c r="L549" s="25"/>
      <c r="M549" s="25"/>
      <c r="N549" s="25"/>
      <c r="O549" s="25"/>
      <c r="P549" s="25"/>
      <c r="Q549" s="25"/>
      <c r="R549" s="25"/>
      <c r="S549" s="25"/>
      <c r="T549" s="25"/>
      <c r="U549" s="25"/>
      <c r="V549" s="25"/>
      <c r="W549" s="25"/>
      <c r="X549" s="25"/>
      <c r="Y549" s="25"/>
      <c r="Z549" s="25"/>
      <c r="AA549" s="25"/>
      <c r="AB549" s="25"/>
      <c r="AC549" s="25"/>
    </row>
    <row r="550" spans="1:29" ht="15.75" customHeight="1">
      <c r="A550" s="25"/>
      <c r="B550" s="25"/>
      <c r="C550" s="25"/>
      <c r="D550" s="25"/>
      <c r="E550" s="25"/>
      <c r="F550" s="25"/>
      <c r="G550" s="25"/>
      <c r="H550" s="25"/>
      <c r="I550" s="25"/>
      <c r="J550" s="25"/>
      <c r="K550" s="25"/>
      <c r="L550" s="25"/>
      <c r="M550" s="25"/>
      <c r="N550" s="25"/>
      <c r="O550" s="25"/>
      <c r="P550" s="25"/>
      <c r="Q550" s="25"/>
      <c r="R550" s="25"/>
      <c r="S550" s="25"/>
      <c r="T550" s="25"/>
      <c r="U550" s="25"/>
      <c r="V550" s="25"/>
      <c r="W550" s="25"/>
      <c r="X550" s="25"/>
      <c r="Y550" s="25"/>
      <c r="Z550" s="25"/>
      <c r="AA550" s="25"/>
      <c r="AB550" s="25"/>
      <c r="AC550" s="25"/>
    </row>
    <row r="551" spans="1:29" ht="15.75" customHeight="1">
      <c r="A551" s="25"/>
      <c r="B551" s="25"/>
      <c r="C551" s="25"/>
      <c r="D551" s="25"/>
      <c r="E551" s="25"/>
      <c r="F551" s="25"/>
      <c r="G551" s="25"/>
      <c r="H551" s="25"/>
      <c r="I551" s="25"/>
      <c r="J551" s="25"/>
      <c r="K551" s="25"/>
      <c r="L551" s="25"/>
      <c r="M551" s="25"/>
      <c r="N551" s="25"/>
      <c r="O551" s="25"/>
      <c r="P551" s="25"/>
      <c r="Q551" s="25"/>
      <c r="R551" s="25"/>
      <c r="S551" s="25"/>
      <c r="T551" s="25"/>
      <c r="U551" s="25"/>
      <c r="V551" s="25"/>
      <c r="W551" s="25"/>
      <c r="X551" s="25"/>
      <c r="Y551" s="25"/>
      <c r="Z551" s="25"/>
      <c r="AA551" s="25"/>
      <c r="AB551" s="25"/>
      <c r="AC551" s="25"/>
    </row>
    <row r="552" spans="1:29" ht="15.75" customHeight="1">
      <c r="A552" s="25"/>
      <c r="B552" s="25"/>
      <c r="C552" s="25"/>
      <c r="D552" s="25"/>
      <c r="E552" s="25"/>
      <c r="F552" s="25"/>
      <c r="G552" s="25"/>
      <c r="H552" s="25"/>
      <c r="I552" s="25"/>
      <c r="J552" s="25"/>
      <c r="K552" s="25"/>
      <c r="L552" s="25"/>
      <c r="M552" s="25"/>
      <c r="N552" s="25"/>
      <c r="O552" s="25"/>
      <c r="P552" s="25"/>
      <c r="Q552" s="25"/>
      <c r="R552" s="25"/>
      <c r="S552" s="25"/>
      <c r="T552" s="25"/>
      <c r="U552" s="25"/>
      <c r="V552" s="25"/>
      <c r="W552" s="25"/>
      <c r="X552" s="25"/>
      <c r="Y552" s="25"/>
      <c r="Z552" s="25"/>
      <c r="AA552" s="25"/>
      <c r="AB552" s="25"/>
      <c r="AC552" s="25"/>
    </row>
    <row r="553" spans="1:29" ht="15.75" customHeight="1">
      <c r="A553" s="25"/>
      <c r="B553" s="25"/>
      <c r="C553" s="25"/>
      <c r="D553" s="25"/>
      <c r="E553" s="25"/>
      <c r="F553" s="25"/>
      <c r="G553" s="25"/>
      <c r="H553" s="25"/>
      <c r="I553" s="25"/>
      <c r="J553" s="25"/>
      <c r="K553" s="25"/>
      <c r="L553" s="25"/>
      <c r="M553" s="25"/>
      <c r="N553" s="25"/>
      <c r="O553" s="25"/>
      <c r="P553" s="25"/>
      <c r="Q553" s="25"/>
      <c r="R553" s="25"/>
      <c r="S553" s="25"/>
      <c r="T553" s="25"/>
      <c r="U553" s="25"/>
      <c r="V553" s="25"/>
      <c r="W553" s="25"/>
      <c r="X553" s="25"/>
      <c r="Y553" s="25"/>
      <c r="Z553" s="25"/>
      <c r="AA553" s="25"/>
      <c r="AB553" s="25"/>
      <c r="AC553" s="25"/>
    </row>
    <row r="554" spans="1:29" ht="15.75" customHeight="1">
      <c r="A554" s="25"/>
      <c r="B554" s="25"/>
      <c r="C554" s="25"/>
      <c r="D554" s="25"/>
      <c r="E554" s="25"/>
      <c r="F554" s="25"/>
      <c r="G554" s="25"/>
      <c r="H554" s="25"/>
      <c r="I554" s="25"/>
      <c r="J554" s="25"/>
      <c r="K554" s="25"/>
      <c r="L554" s="25"/>
      <c r="M554" s="25"/>
      <c r="N554" s="25"/>
      <c r="O554" s="25"/>
      <c r="P554" s="25"/>
      <c r="Q554" s="25"/>
      <c r="R554" s="25"/>
      <c r="S554" s="25"/>
      <c r="T554" s="25"/>
      <c r="U554" s="25"/>
      <c r="V554" s="25"/>
      <c r="W554" s="25"/>
      <c r="X554" s="25"/>
      <c r="Y554" s="25"/>
      <c r="Z554" s="25"/>
      <c r="AA554" s="25"/>
      <c r="AB554" s="25"/>
      <c r="AC554" s="25"/>
    </row>
    <row r="555" spans="1:29" ht="15.75" customHeight="1">
      <c r="A555" s="25"/>
      <c r="B555" s="25"/>
      <c r="C555" s="25"/>
      <c r="D555" s="25"/>
      <c r="E555" s="25"/>
      <c r="F555" s="25"/>
      <c r="G555" s="25"/>
      <c r="H555" s="25"/>
      <c r="I555" s="25"/>
      <c r="J555" s="25"/>
      <c r="K555" s="25"/>
      <c r="L555" s="25"/>
      <c r="M555" s="25"/>
      <c r="N555" s="25"/>
      <c r="O555" s="25"/>
      <c r="P555" s="25"/>
      <c r="Q555" s="25"/>
      <c r="R555" s="25"/>
      <c r="S555" s="25"/>
      <c r="T555" s="25"/>
      <c r="U555" s="25"/>
      <c r="V555" s="25"/>
      <c r="W555" s="25"/>
      <c r="X555" s="25"/>
      <c r="Y555" s="25"/>
      <c r="Z555" s="25"/>
      <c r="AA555" s="25"/>
      <c r="AB555" s="25"/>
      <c r="AC555" s="25"/>
    </row>
    <row r="556" spans="1:29" ht="15.75" customHeight="1">
      <c r="A556" s="25"/>
      <c r="B556" s="25"/>
      <c r="C556" s="25"/>
      <c r="D556" s="25"/>
      <c r="E556" s="25"/>
      <c r="F556" s="25"/>
      <c r="G556" s="25"/>
      <c r="H556" s="25"/>
      <c r="I556" s="25"/>
      <c r="J556" s="25"/>
      <c r="K556" s="25"/>
      <c r="L556" s="25"/>
      <c r="M556" s="25"/>
      <c r="N556" s="25"/>
      <c r="O556" s="25"/>
      <c r="P556" s="25"/>
      <c r="Q556" s="25"/>
      <c r="R556" s="25"/>
      <c r="S556" s="25"/>
      <c r="T556" s="25"/>
      <c r="U556" s="25"/>
      <c r="V556" s="25"/>
      <c r="W556" s="25"/>
      <c r="X556" s="25"/>
      <c r="Y556" s="25"/>
      <c r="Z556" s="25"/>
      <c r="AA556" s="25"/>
      <c r="AB556" s="25"/>
      <c r="AC556" s="25"/>
    </row>
    <row r="557" spans="1:29" ht="15.75" customHeight="1">
      <c r="A557" s="25"/>
      <c r="B557" s="25"/>
      <c r="C557" s="25"/>
      <c r="D557" s="25"/>
      <c r="E557" s="25"/>
      <c r="F557" s="25"/>
      <c r="G557" s="25"/>
      <c r="H557" s="25"/>
      <c r="I557" s="25"/>
      <c r="J557" s="25"/>
      <c r="K557" s="25"/>
      <c r="L557" s="25"/>
      <c r="M557" s="25"/>
      <c r="N557" s="25"/>
      <c r="O557" s="25"/>
      <c r="P557" s="25"/>
      <c r="Q557" s="25"/>
      <c r="R557" s="25"/>
      <c r="S557" s="25"/>
      <c r="T557" s="25"/>
      <c r="U557" s="25"/>
      <c r="V557" s="25"/>
      <c r="W557" s="25"/>
      <c r="X557" s="25"/>
      <c r="Y557" s="25"/>
      <c r="Z557" s="25"/>
      <c r="AA557" s="25"/>
      <c r="AB557" s="25"/>
      <c r="AC557" s="25"/>
    </row>
    <row r="558" spans="1:29" ht="15.75" customHeight="1">
      <c r="A558" s="25"/>
      <c r="B558" s="25"/>
      <c r="C558" s="25"/>
      <c r="D558" s="25"/>
      <c r="E558" s="25"/>
      <c r="F558" s="25"/>
      <c r="G558" s="25"/>
      <c r="H558" s="25"/>
      <c r="I558" s="25"/>
      <c r="J558" s="25"/>
      <c r="K558" s="25"/>
      <c r="L558" s="25"/>
      <c r="M558" s="25"/>
      <c r="N558" s="25"/>
      <c r="O558" s="25"/>
      <c r="P558" s="25"/>
      <c r="Q558" s="25"/>
      <c r="R558" s="25"/>
      <c r="S558" s="25"/>
      <c r="T558" s="25"/>
      <c r="U558" s="25"/>
      <c r="V558" s="25"/>
      <c r="W558" s="25"/>
      <c r="X558" s="25"/>
      <c r="Y558" s="25"/>
      <c r="Z558" s="25"/>
      <c r="AA558" s="25"/>
      <c r="AB558" s="25"/>
      <c r="AC558" s="25"/>
    </row>
    <row r="559" spans="1:29" ht="15.75" customHeight="1">
      <c r="A559" s="25"/>
      <c r="B559" s="25"/>
      <c r="C559" s="25"/>
      <c r="D559" s="25"/>
      <c r="E559" s="25"/>
      <c r="F559" s="25"/>
      <c r="G559" s="25"/>
      <c r="H559" s="25"/>
      <c r="I559" s="25"/>
      <c r="J559" s="25"/>
      <c r="K559" s="25"/>
      <c r="L559" s="25"/>
      <c r="M559" s="25"/>
      <c r="N559" s="25"/>
      <c r="O559" s="25"/>
      <c r="P559" s="25"/>
      <c r="Q559" s="25"/>
      <c r="R559" s="25"/>
      <c r="S559" s="25"/>
      <c r="T559" s="25"/>
      <c r="U559" s="25"/>
      <c r="V559" s="25"/>
      <c r="W559" s="25"/>
      <c r="X559" s="25"/>
      <c r="Y559" s="25"/>
      <c r="Z559" s="25"/>
      <c r="AA559" s="25"/>
      <c r="AB559" s="25"/>
      <c r="AC559" s="25"/>
    </row>
    <row r="560" spans="1:29" ht="15.75" customHeight="1">
      <c r="A560" s="25"/>
      <c r="B560" s="25"/>
      <c r="C560" s="25"/>
      <c r="D560" s="25"/>
      <c r="E560" s="25"/>
      <c r="F560" s="25"/>
      <c r="G560" s="25"/>
      <c r="H560" s="25"/>
      <c r="I560" s="25"/>
      <c r="J560" s="25"/>
      <c r="K560" s="25"/>
      <c r="L560" s="25"/>
      <c r="M560" s="25"/>
      <c r="N560" s="25"/>
      <c r="O560" s="25"/>
      <c r="P560" s="25"/>
      <c r="Q560" s="25"/>
      <c r="R560" s="25"/>
      <c r="S560" s="25"/>
      <c r="T560" s="25"/>
      <c r="U560" s="25"/>
      <c r="V560" s="25"/>
      <c r="W560" s="25"/>
      <c r="X560" s="25"/>
      <c r="Y560" s="25"/>
      <c r="Z560" s="25"/>
      <c r="AA560" s="25"/>
      <c r="AB560" s="25"/>
      <c r="AC560" s="25"/>
    </row>
    <row r="561" spans="1:29" ht="15.75" customHeight="1">
      <c r="A561" s="25"/>
      <c r="B561" s="25"/>
      <c r="C561" s="25"/>
      <c r="D561" s="25"/>
      <c r="E561" s="25"/>
      <c r="F561" s="25"/>
      <c r="G561" s="25"/>
      <c r="H561" s="25"/>
      <c r="I561" s="25"/>
      <c r="J561" s="25"/>
      <c r="K561" s="25"/>
      <c r="L561" s="25"/>
      <c r="M561" s="25"/>
      <c r="N561" s="25"/>
      <c r="O561" s="25"/>
      <c r="P561" s="25"/>
      <c r="Q561" s="25"/>
      <c r="R561" s="25"/>
      <c r="S561" s="25"/>
      <c r="T561" s="25"/>
      <c r="U561" s="25"/>
      <c r="V561" s="25"/>
      <c r="W561" s="25"/>
      <c r="X561" s="25"/>
      <c r="Y561" s="25"/>
      <c r="Z561" s="25"/>
      <c r="AA561" s="25"/>
      <c r="AB561" s="25"/>
      <c r="AC561" s="25"/>
    </row>
    <row r="562" spans="1:29" ht="15.75" customHeight="1">
      <c r="A562" s="25"/>
      <c r="B562" s="25"/>
      <c r="C562" s="25"/>
      <c r="D562" s="25"/>
      <c r="E562" s="25"/>
      <c r="F562" s="25"/>
      <c r="G562" s="25"/>
      <c r="H562" s="25"/>
      <c r="I562" s="25"/>
      <c r="J562" s="25"/>
      <c r="K562" s="25"/>
      <c r="L562" s="25"/>
      <c r="M562" s="25"/>
      <c r="N562" s="25"/>
      <c r="O562" s="25"/>
      <c r="P562" s="25"/>
      <c r="Q562" s="25"/>
      <c r="R562" s="25"/>
      <c r="S562" s="25"/>
      <c r="T562" s="25"/>
      <c r="U562" s="25"/>
      <c r="V562" s="25"/>
      <c r="W562" s="25"/>
      <c r="X562" s="25"/>
      <c r="Y562" s="25"/>
      <c r="Z562" s="25"/>
      <c r="AA562" s="25"/>
      <c r="AB562" s="25"/>
      <c r="AC562" s="25"/>
    </row>
    <row r="563" spans="1:29" ht="15.75" customHeight="1">
      <c r="A563" s="25"/>
      <c r="B563" s="25"/>
      <c r="C563" s="25"/>
      <c r="D563" s="25"/>
      <c r="E563" s="25"/>
      <c r="F563" s="25"/>
      <c r="G563" s="25"/>
      <c r="H563" s="25"/>
      <c r="I563" s="25"/>
      <c r="J563" s="25"/>
      <c r="K563" s="25"/>
      <c r="L563" s="25"/>
      <c r="M563" s="25"/>
      <c r="N563" s="25"/>
      <c r="O563" s="25"/>
      <c r="P563" s="25"/>
      <c r="Q563" s="25"/>
      <c r="R563" s="25"/>
      <c r="S563" s="25"/>
      <c r="T563" s="25"/>
      <c r="U563" s="25"/>
      <c r="V563" s="25"/>
      <c r="W563" s="25"/>
      <c r="X563" s="25"/>
      <c r="Y563" s="25"/>
      <c r="Z563" s="25"/>
      <c r="AA563" s="25"/>
      <c r="AB563" s="25"/>
      <c r="AC563" s="25"/>
    </row>
    <row r="564" spans="1:29" ht="15.75" customHeight="1">
      <c r="A564" s="25"/>
      <c r="B564" s="25"/>
      <c r="C564" s="25"/>
      <c r="D564" s="25"/>
      <c r="E564" s="25"/>
      <c r="F564" s="25"/>
      <c r="G564" s="25"/>
      <c r="H564" s="25"/>
      <c r="I564" s="25"/>
      <c r="J564" s="25"/>
      <c r="K564" s="25"/>
      <c r="L564" s="25"/>
      <c r="M564" s="25"/>
      <c r="N564" s="25"/>
      <c r="O564" s="25"/>
      <c r="P564" s="25"/>
      <c r="Q564" s="25"/>
      <c r="R564" s="25"/>
      <c r="S564" s="25"/>
      <c r="T564" s="25"/>
      <c r="U564" s="25"/>
      <c r="V564" s="25"/>
      <c r="W564" s="25"/>
      <c r="X564" s="25"/>
      <c r="Y564" s="25"/>
      <c r="Z564" s="25"/>
      <c r="AA564" s="25"/>
      <c r="AB564" s="25"/>
      <c r="AC564" s="25"/>
    </row>
    <row r="565" spans="1:29" ht="15.75" customHeight="1">
      <c r="A565" s="25"/>
      <c r="B565" s="25"/>
      <c r="C565" s="25"/>
      <c r="D565" s="25"/>
      <c r="E565" s="25"/>
      <c r="F565" s="25"/>
      <c r="G565" s="25"/>
      <c r="H565" s="25"/>
      <c r="I565" s="25"/>
      <c r="J565" s="25"/>
      <c r="K565" s="25"/>
      <c r="L565" s="25"/>
      <c r="M565" s="25"/>
      <c r="N565" s="25"/>
      <c r="O565" s="25"/>
      <c r="P565" s="25"/>
      <c r="Q565" s="25"/>
      <c r="R565" s="25"/>
      <c r="S565" s="25"/>
      <c r="T565" s="25"/>
      <c r="U565" s="25"/>
      <c r="V565" s="25"/>
      <c r="W565" s="25"/>
      <c r="X565" s="25"/>
      <c r="Y565" s="25"/>
      <c r="Z565" s="25"/>
      <c r="AA565" s="25"/>
      <c r="AB565" s="25"/>
      <c r="AC565" s="25"/>
    </row>
    <row r="566" spans="1:29" ht="15.75" customHeight="1">
      <c r="A566" s="25"/>
      <c r="B566" s="25"/>
      <c r="C566" s="25"/>
      <c r="D566" s="25"/>
      <c r="E566" s="25"/>
      <c r="F566" s="25"/>
      <c r="G566" s="25"/>
      <c r="H566" s="25"/>
      <c r="I566" s="25"/>
      <c r="J566" s="25"/>
      <c r="K566" s="25"/>
      <c r="L566" s="25"/>
      <c r="M566" s="25"/>
      <c r="N566" s="25"/>
      <c r="O566" s="25"/>
      <c r="P566" s="25"/>
      <c r="Q566" s="25"/>
      <c r="R566" s="25"/>
      <c r="S566" s="25"/>
      <c r="T566" s="25"/>
      <c r="U566" s="25"/>
      <c r="V566" s="25"/>
      <c r="W566" s="25"/>
      <c r="X566" s="25"/>
      <c r="Y566" s="25"/>
      <c r="Z566" s="25"/>
      <c r="AA566" s="25"/>
      <c r="AB566" s="25"/>
      <c r="AC566" s="25"/>
    </row>
    <row r="567" spans="1:29" ht="15.75" customHeight="1">
      <c r="A567" s="25"/>
      <c r="B567" s="25"/>
      <c r="C567" s="25"/>
      <c r="D567" s="25"/>
      <c r="E567" s="25"/>
      <c r="F567" s="25"/>
      <c r="G567" s="25"/>
      <c r="H567" s="25"/>
      <c r="I567" s="25"/>
      <c r="J567" s="25"/>
      <c r="K567" s="25"/>
      <c r="L567" s="25"/>
      <c r="M567" s="25"/>
      <c r="N567" s="25"/>
      <c r="O567" s="25"/>
      <c r="P567" s="25"/>
      <c r="Q567" s="25"/>
      <c r="R567" s="25"/>
      <c r="S567" s="25"/>
      <c r="T567" s="25"/>
      <c r="U567" s="25"/>
      <c r="V567" s="25"/>
      <c r="W567" s="25"/>
      <c r="X567" s="25"/>
      <c r="Y567" s="25"/>
      <c r="Z567" s="25"/>
      <c r="AA567" s="25"/>
      <c r="AB567" s="25"/>
      <c r="AC567" s="25"/>
    </row>
    <row r="568" spans="1:29" ht="15.75" customHeight="1">
      <c r="A568" s="25"/>
      <c r="B568" s="25"/>
      <c r="C568" s="25"/>
      <c r="D568" s="25"/>
      <c r="E568" s="25"/>
      <c r="F568" s="25"/>
      <c r="G568" s="25"/>
      <c r="H568" s="25"/>
      <c r="I568" s="25"/>
      <c r="J568" s="25"/>
      <c r="K568" s="25"/>
      <c r="L568" s="25"/>
      <c r="M568" s="25"/>
      <c r="N568" s="25"/>
      <c r="O568" s="25"/>
      <c r="P568" s="25"/>
      <c r="Q568" s="25"/>
      <c r="R568" s="25"/>
      <c r="S568" s="25"/>
      <c r="T568" s="25"/>
      <c r="U568" s="25"/>
      <c r="V568" s="25"/>
      <c r="W568" s="25"/>
      <c r="X568" s="25"/>
      <c r="Y568" s="25"/>
      <c r="Z568" s="25"/>
      <c r="AA568" s="25"/>
      <c r="AB568" s="25"/>
      <c r="AC568" s="25"/>
    </row>
    <row r="569" spans="1:29" ht="15.75" customHeight="1">
      <c r="A569" s="25"/>
      <c r="B569" s="25"/>
      <c r="C569" s="25"/>
      <c r="D569" s="25"/>
      <c r="E569" s="25"/>
      <c r="F569" s="25"/>
      <c r="G569" s="25"/>
      <c r="H569" s="25"/>
      <c r="I569" s="25"/>
      <c r="J569" s="25"/>
      <c r="K569" s="25"/>
      <c r="L569" s="25"/>
      <c r="M569" s="25"/>
      <c r="N569" s="25"/>
      <c r="O569" s="25"/>
      <c r="P569" s="25"/>
      <c r="Q569" s="25"/>
      <c r="R569" s="25"/>
      <c r="S569" s="25"/>
      <c r="T569" s="25"/>
      <c r="U569" s="25"/>
      <c r="V569" s="25"/>
      <c r="W569" s="25"/>
      <c r="X569" s="25"/>
      <c r="Y569" s="25"/>
      <c r="Z569" s="25"/>
      <c r="AA569" s="25"/>
      <c r="AB569" s="25"/>
      <c r="AC569" s="25"/>
    </row>
    <row r="570" spans="1:29" ht="15.75" customHeight="1">
      <c r="A570" s="25"/>
      <c r="B570" s="25"/>
      <c r="C570" s="25"/>
      <c r="D570" s="25"/>
      <c r="E570" s="25"/>
      <c r="F570" s="25"/>
      <c r="G570" s="25"/>
      <c r="H570" s="25"/>
      <c r="I570" s="25"/>
      <c r="J570" s="25"/>
      <c r="K570" s="25"/>
      <c r="L570" s="25"/>
      <c r="M570" s="25"/>
      <c r="N570" s="25"/>
      <c r="O570" s="25"/>
      <c r="P570" s="25"/>
      <c r="Q570" s="25"/>
      <c r="R570" s="25"/>
      <c r="S570" s="25"/>
      <c r="T570" s="25"/>
      <c r="U570" s="25"/>
      <c r="V570" s="25"/>
      <c r="W570" s="25"/>
      <c r="X570" s="25"/>
      <c r="Y570" s="25"/>
      <c r="Z570" s="25"/>
      <c r="AA570" s="25"/>
      <c r="AB570" s="25"/>
      <c r="AC570" s="25"/>
    </row>
    <row r="571" spans="1:29" ht="15.75" customHeight="1">
      <c r="A571" s="25"/>
      <c r="B571" s="25"/>
      <c r="C571" s="25"/>
      <c r="D571" s="25"/>
      <c r="E571" s="25"/>
      <c r="F571" s="25"/>
      <c r="G571" s="25"/>
      <c r="H571" s="25"/>
      <c r="I571" s="25"/>
      <c r="J571" s="25"/>
      <c r="K571" s="25"/>
      <c r="L571" s="25"/>
      <c r="M571" s="25"/>
      <c r="N571" s="25"/>
      <c r="O571" s="25"/>
      <c r="P571" s="25"/>
      <c r="Q571" s="25"/>
      <c r="R571" s="25"/>
      <c r="S571" s="25"/>
      <c r="T571" s="25"/>
      <c r="U571" s="25"/>
      <c r="V571" s="25"/>
      <c r="W571" s="25"/>
      <c r="X571" s="25"/>
      <c r="Y571" s="25"/>
      <c r="Z571" s="25"/>
      <c r="AA571" s="25"/>
      <c r="AB571" s="25"/>
      <c r="AC571" s="25"/>
    </row>
    <row r="572" spans="1:29" ht="15.75" customHeight="1">
      <c r="A572" s="25"/>
      <c r="B572" s="25"/>
      <c r="C572" s="25"/>
      <c r="D572" s="25"/>
      <c r="E572" s="25"/>
      <c r="F572" s="25"/>
      <c r="G572" s="25"/>
      <c r="H572" s="25"/>
      <c r="I572" s="25"/>
      <c r="J572" s="25"/>
      <c r="K572" s="25"/>
      <c r="L572" s="25"/>
      <c r="M572" s="25"/>
      <c r="N572" s="25"/>
      <c r="O572" s="25"/>
      <c r="P572" s="25"/>
      <c r="Q572" s="25"/>
      <c r="R572" s="25"/>
      <c r="S572" s="25"/>
      <c r="T572" s="25"/>
      <c r="U572" s="25"/>
      <c r="V572" s="25"/>
      <c r="W572" s="25"/>
      <c r="X572" s="25"/>
      <c r="Y572" s="25"/>
      <c r="Z572" s="25"/>
      <c r="AA572" s="25"/>
      <c r="AB572" s="25"/>
      <c r="AC572" s="25"/>
    </row>
    <row r="573" spans="1:29" ht="15.75" customHeight="1">
      <c r="A573" s="25"/>
      <c r="B573" s="25"/>
      <c r="C573" s="25"/>
      <c r="D573" s="25"/>
      <c r="E573" s="25"/>
      <c r="F573" s="25"/>
      <c r="G573" s="25"/>
      <c r="H573" s="25"/>
      <c r="I573" s="25"/>
      <c r="J573" s="25"/>
      <c r="K573" s="25"/>
      <c r="L573" s="25"/>
      <c r="M573" s="25"/>
      <c r="N573" s="25"/>
      <c r="O573" s="25"/>
      <c r="P573" s="25"/>
      <c r="Q573" s="25"/>
      <c r="R573" s="25"/>
      <c r="S573" s="25"/>
      <c r="T573" s="25"/>
      <c r="U573" s="25"/>
      <c r="V573" s="25"/>
      <c r="W573" s="25"/>
      <c r="X573" s="25"/>
      <c r="Y573" s="25"/>
      <c r="Z573" s="25"/>
      <c r="AA573" s="25"/>
      <c r="AB573" s="25"/>
      <c r="AC573" s="25"/>
    </row>
    <row r="574" spans="1:29" ht="15.75" customHeight="1">
      <c r="A574" s="25"/>
      <c r="B574" s="25"/>
      <c r="C574" s="25"/>
      <c r="D574" s="25"/>
      <c r="E574" s="25"/>
      <c r="F574" s="25"/>
      <c r="G574" s="25"/>
      <c r="H574" s="25"/>
      <c r="I574" s="25"/>
      <c r="J574" s="25"/>
      <c r="K574" s="25"/>
      <c r="L574" s="25"/>
      <c r="M574" s="25"/>
      <c r="N574" s="25"/>
      <c r="O574" s="25"/>
      <c r="P574" s="25"/>
      <c r="Q574" s="25"/>
      <c r="R574" s="25"/>
      <c r="S574" s="25"/>
      <c r="T574" s="25"/>
      <c r="U574" s="25"/>
      <c r="V574" s="25"/>
      <c r="W574" s="25"/>
      <c r="X574" s="25"/>
      <c r="Y574" s="25"/>
      <c r="Z574" s="25"/>
      <c r="AA574" s="25"/>
      <c r="AB574" s="25"/>
      <c r="AC574" s="25"/>
    </row>
    <row r="575" spans="1:29" ht="15.75" customHeight="1">
      <c r="A575" s="25"/>
      <c r="B575" s="25"/>
      <c r="C575" s="25"/>
      <c r="D575" s="25"/>
      <c r="E575" s="25"/>
      <c r="F575" s="25"/>
      <c r="G575" s="25"/>
      <c r="H575" s="25"/>
      <c r="I575" s="25"/>
      <c r="J575" s="25"/>
      <c r="K575" s="25"/>
      <c r="L575" s="25"/>
      <c r="M575" s="25"/>
      <c r="N575" s="25"/>
      <c r="O575" s="25"/>
      <c r="P575" s="25"/>
      <c r="Q575" s="25"/>
      <c r="R575" s="25"/>
      <c r="S575" s="25"/>
      <c r="T575" s="25"/>
      <c r="U575" s="25"/>
      <c r="V575" s="25"/>
      <c r="W575" s="25"/>
      <c r="X575" s="25"/>
      <c r="Y575" s="25"/>
      <c r="Z575" s="25"/>
      <c r="AA575" s="25"/>
      <c r="AB575" s="25"/>
      <c r="AC575" s="25"/>
    </row>
    <row r="576" spans="1:29" ht="15.75" customHeight="1">
      <c r="A576" s="25"/>
      <c r="B576" s="25"/>
      <c r="C576" s="25"/>
      <c r="D576" s="25"/>
      <c r="E576" s="25"/>
      <c r="F576" s="25"/>
      <c r="G576" s="25"/>
      <c r="H576" s="25"/>
      <c r="I576" s="25"/>
      <c r="J576" s="25"/>
      <c r="K576" s="25"/>
      <c r="L576" s="25"/>
      <c r="M576" s="25"/>
      <c r="N576" s="25"/>
      <c r="O576" s="25"/>
      <c r="P576" s="25"/>
      <c r="Q576" s="25"/>
      <c r="R576" s="25"/>
      <c r="S576" s="25"/>
      <c r="T576" s="25"/>
      <c r="U576" s="25"/>
      <c r="V576" s="25"/>
      <c r="W576" s="25"/>
      <c r="X576" s="25"/>
      <c r="Y576" s="25"/>
      <c r="Z576" s="25"/>
      <c r="AA576" s="25"/>
      <c r="AB576" s="25"/>
      <c r="AC576" s="25"/>
    </row>
    <row r="577" spans="1:29" ht="15.75" customHeight="1">
      <c r="A577" s="25"/>
      <c r="B577" s="25"/>
      <c r="C577" s="25"/>
      <c r="D577" s="25"/>
      <c r="E577" s="25"/>
      <c r="F577" s="25"/>
      <c r="G577" s="25"/>
      <c r="H577" s="25"/>
      <c r="I577" s="25"/>
      <c r="J577" s="25"/>
      <c r="K577" s="25"/>
      <c r="L577" s="25"/>
      <c r="M577" s="25"/>
      <c r="N577" s="25"/>
      <c r="O577" s="25"/>
      <c r="P577" s="25"/>
      <c r="Q577" s="25"/>
      <c r="R577" s="25"/>
      <c r="S577" s="25"/>
      <c r="T577" s="25"/>
      <c r="U577" s="25"/>
      <c r="V577" s="25"/>
      <c r="W577" s="25"/>
      <c r="X577" s="25"/>
      <c r="Y577" s="25"/>
      <c r="Z577" s="25"/>
      <c r="AA577" s="25"/>
      <c r="AB577" s="25"/>
      <c r="AC577" s="25"/>
    </row>
    <row r="578" spans="1:29" ht="15.75" customHeight="1">
      <c r="A578" s="25"/>
      <c r="B578" s="25"/>
      <c r="C578" s="25"/>
      <c r="D578" s="25"/>
      <c r="E578" s="25"/>
      <c r="F578" s="25"/>
      <c r="G578" s="25"/>
      <c r="H578" s="25"/>
      <c r="I578" s="25"/>
      <c r="J578" s="25"/>
      <c r="K578" s="25"/>
      <c r="L578" s="25"/>
      <c r="M578" s="25"/>
      <c r="N578" s="25"/>
      <c r="O578" s="25"/>
      <c r="P578" s="25"/>
      <c r="Q578" s="25"/>
      <c r="R578" s="25"/>
      <c r="S578" s="25"/>
      <c r="T578" s="25"/>
      <c r="U578" s="25"/>
      <c r="V578" s="25"/>
      <c r="W578" s="25"/>
      <c r="X578" s="25"/>
      <c r="Y578" s="25"/>
      <c r="Z578" s="25"/>
      <c r="AA578" s="25"/>
      <c r="AB578" s="25"/>
      <c r="AC578" s="25"/>
    </row>
    <row r="579" spans="1:29" ht="15.75" customHeight="1">
      <c r="A579" s="25"/>
      <c r="B579" s="25"/>
      <c r="C579" s="25"/>
      <c r="D579" s="25"/>
      <c r="E579" s="25"/>
      <c r="F579" s="25"/>
      <c r="G579" s="25"/>
      <c r="H579" s="25"/>
      <c r="I579" s="25"/>
      <c r="J579" s="25"/>
      <c r="K579" s="25"/>
      <c r="L579" s="25"/>
      <c r="M579" s="25"/>
      <c r="N579" s="25"/>
      <c r="O579" s="25"/>
      <c r="P579" s="25"/>
      <c r="Q579" s="25"/>
      <c r="R579" s="25"/>
      <c r="S579" s="25"/>
      <c r="T579" s="25"/>
      <c r="U579" s="25"/>
      <c r="V579" s="25"/>
      <c r="W579" s="25"/>
      <c r="X579" s="25"/>
      <c r="Y579" s="25"/>
      <c r="Z579" s="25"/>
      <c r="AA579" s="25"/>
      <c r="AB579" s="25"/>
      <c r="AC579" s="25"/>
    </row>
    <row r="580" spans="1:29" ht="15.75" customHeight="1">
      <c r="A580" s="25"/>
      <c r="B580" s="25"/>
      <c r="C580" s="25"/>
      <c r="D580" s="25"/>
      <c r="E580" s="25"/>
      <c r="F580" s="25"/>
      <c r="G580" s="25"/>
      <c r="H580" s="25"/>
      <c r="I580" s="25"/>
      <c r="J580" s="25"/>
      <c r="K580" s="25"/>
      <c r="L580" s="25"/>
      <c r="M580" s="25"/>
      <c r="N580" s="25"/>
      <c r="O580" s="25"/>
      <c r="P580" s="25"/>
      <c r="Q580" s="25"/>
      <c r="R580" s="25"/>
      <c r="S580" s="25"/>
      <c r="T580" s="25"/>
      <c r="U580" s="25"/>
      <c r="V580" s="25"/>
      <c r="W580" s="25"/>
      <c r="X580" s="25"/>
      <c r="Y580" s="25"/>
      <c r="Z580" s="25"/>
      <c r="AA580" s="25"/>
      <c r="AB580" s="25"/>
      <c r="AC580" s="25"/>
    </row>
    <row r="581" spans="1:29" ht="15.75" customHeight="1">
      <c r="A581" s="25"/>
      <c r="B581" s="25"/>
      <c r="C581" s="25"/>
      <c r="D581" s="25"/>
      <c r="E581" s="25"/>
      <c r="F581" s="25"/>
      <c r="G581" s="25"/>
      <c r="H581" s="25"/>
      <c r="I581" s="25"/>
      <c r="J581" s="25"/>
      <c r="K581" s="25"/>
      <c r="L581" s="25"/>
      <c r="M581" s="25"/>
      <c r="N581" s="25"/>
      <c r="O581" s="25"/>
      <c r="P581" s="25"/>
      <c r="Q581" s="25"/>
      <c r="R581" s="25"/>
      <c r="S581" s="25"/>
      <c r="T581" s="25"/>
      <c r="U581" s="25"/>
      <c r="V581" s="25"/>
      <c r="W581" s="25"/>
      <c r="X581" s="25"/>
      <c r="Y581" s="25"/>
      <c r="Z581" s="25"/>
      <c r="AA581" s="25"/>
      <c r="AB581" s="25"/>
      <c r="AC581" s="25"/>
    </row>
    <row r="582" spans="1:29" ht="15.75" customHeight="1">
      <c r="A582" s="25"/>
      <c r="B582" s="25"/>
      <c r="C582" s="25"/>
      <c r="D582" s="25"/>
      <c r="E582" s="25"/>
      <c r="F582" s="25"/>
      <c r="G582" s="25"/>
      <c r="H582" s="25"/>
      <c r="I582" s="25"/>
      <c r="J582" s="25"/>
      <c r="K582" s="25"/>
      <c r="L582" s="25"/>
      <c r="M582" s="25"/>
      <c r="N582" s="25"/>
      <c r="O582" s="25"/>
      <c r="P582" s="25"/>
      <c r="Q582" s="25"/>
      <c r="R582" s="25"/>
      <c r="S582" s="25"/>
      <c r="T582" s="25"/>
      <c r="U582" s="25"/>
      <c r="V582" s="25"/>
      <c r="W582" s="25"/>
      <c r="X582" s="25"/>
      <c r="Y582" s="25"/>
      <c r="Z582" s="25"/>
      <c r="AA582" s="25"/>
      <c r="AB582" s="25"/>
      <c r="AC582" s="25"/>
    </row>
    <row r="583" spans="1:29" ht="15.75" customHeight="1">
      <c r="A583" s="25"/>
      <c r="B583" s="25"/>
      <c r="C583" s="25"/>
      <c r="D583" s="25"/>
      <c r="E583" s="25"/>
      <c r="F583" s="25"/>
      <c r="G583" s="25"/>
      <c r="H583" s="25"/>
      <c r="I583" s="25"/>
      <c r="J583" s="25"/>
      <c r="K583" s="25"/>
      <c r="L583" s="25"/>
      <c r="M583" s="25"/>
      <c r="N583" s="25"/>
      <c r="O583" s="25"/>
      <c r="P583" s="25"/>
      <c r="Q583" s="25"/>
      <c r="R583" s="25"/>
      <c r="S583" s="25"/>
      <c r="T583" s="25"/>
      <c r="U583" s="25"/>
      <c r="V583" s="25"/>
      <c r="W583" s="25"/>
      <c r="X583" s="25"/>
      <c r="Y583" s="25"/>
      <c r="Z583" s="25"/>
      <c r="AA583" s="25"/>
      <c r="AB583" s="25"/>
      <c r="AC583" s="25"/>
    </row>
    <row r="584" spans="1:29" ht="15.75" customHeight="1">
      <c r="A584" s="25"/>
      <c r="B584" s="25"/>
      <c r="C584" s="25"/>
      <c r="D584" s="25"/>
      <c r="E584" s="25"/>
      <c r="F584" s="25"/>
      <c r="G584" s="25"/>
      <c r="H584" s="25"/>
      <c r="I584" s="25"/>
      <c r="J584" s="25"/>
      <c r="K584" s="25"/>
      <c r="L584" s="25"/>
      <c r="M584" s="25"/>
      <c r="N584" s="25"/>
      <c r="O584" s="25"/>
      <c r="P584" s="25"/>
      <c r="Q584" s="25"/>
      <c r="R584" s="25"/>
      <c r="S584" s="25"/>
      <c r="T584" s="25"/>
      <c r="U584" s="25"/>
      <c r="V584" s="25"/>
      <c r="W584" s="25"/>
      <c r="X584" s="25"/>
      <c r="Y584" s="25"/>
      <c r="Z584" s="25"/>
      <c r="AA584" s="25"/>
      <c r="AB584" s="25"/>
      <c r="AC584" s="25"/>
    </row>
    <row r="585" spans="1:29" ht="15.75" customHeight="1">
      <c r="A585" s="25"/>
      <c r="B585" s="25"/>
      <c r="C585" s="25"/>
      <c r="D585" s="25"/>
      <c r="E585" s="25"/>
      <c r="F585" s="25"/>
      <c r="G585" s="25"/>
      <c r="H585" s="25"/>
      <c r="I585" s="25"/>
      <c r="J585" s="25"/>
      <c r="K585" s="25"/>
      <c r="L585" s="25"/>
      <c r="M585" s="25"/>
      <c r="N585" s="25"/>
      <c r="O585" s="25"/>
      <c r="P585" s="25"/>
      <c r="Q585" s="25"/>
      <c r="R585" s="25"/>
      <c r="S585" s="25"/>
      <c r="T585" s="25"/>
      <c r="U585" s="25"/>
      <c r="V585" s="25"/>
      <c r="W585" s="25"/>
      <c r="X585" s="25"/>
      <c r="Y585" s="25"/>
      <c r="Z585" s="25"/>
      <c r="AA585" s="25"/>
      <c r="AB585" s="25"/>
      <c r="AC585" s="25"/>
    </row>
    <row r="586" spans="1:29" ht="15.75" customHeight="1">
      <c r="A586" s="25"/>
      <c r="B586" s="25"/>
      <c r="C586" s="25"/>
      <c r="D586" s="25"/>
      <c r="E586" s="25"/>
      <c r="F586" s="25"/>
      <c r="G586" s="25"/>
      <c r="H586" s="25"/>
      <c r="I586" s="25"/>
      <c r="J586" s="25"/>
      <c r="K586" s="25"/>
      <c r="L586" s="25"/>
      <c r="M586" s="25"/>
      <c r="N586" s="25"/>
      <c r="O586" s="25"/>
      <c r="P586" s="25"/>
      <c r="Q586" s="25"/>
      <c r="R586" s="25"/>
      <c r="S586" s="25"/>
      <c r="T586" s="25"/>
      <c r="U586" s="25"/>
      <c r="V586" s="25"/>
      <c r="W586" s="25"/>
      <c r="X586" s="25"/>
      <c r="Y586" s="25"/>
      <c r="Z586" s="25"/>
      <c r="AA586" s="25"/>
      <c r="AB586" s="25"/>
      <c r="AC586" s="25"/>
    </row>
    <row r="587" spans="1:29" ht="15.75" customHeight="1">
      <c r="A587" s="25"/>
      <c r="B587" s="25"/>
      <c r="C587" s="25"/>
      <c r="D587" s="25"/>
      <c r="E587" s="25"/>
      <c r="F587" s="25"/>
      <c r="G587" s="25"/>
      <c r="H587" s="25"/>
      <c r="I587" s="25"/>
      <c r="J587" s="25"/>
      <c r="K587" s="25"/>
      <c r="L587" s="25"/>
      <c r="M587" s="25"/>
      <c r="N587" s="25"/>
      <c r="O587" s="25"/>
      <c r="P587" s="25"/>
      <c r="Q587" s="25"/>
      <c r="R587" s="25"/>
      <c r="S587" s="25"/>
      <c r="T587" s="25"/>
      <c r="U587" s="25"/>
      <c r="V587" s="25"/>
      <c r="W587" s="25"/>
      <c r="X587" s="25"/>
      <c r="Y587" s="25"/>
      <c r="Z587" s="25"/>
      <c r="AA587" s="25"/>
      <c r="AB587" s="25"/>
      <c r="AC587" s="25"/>
    </row>
    <row r="588" spans="1:29" ht="15.75" customHeight="1">
      <c r="A588" s="25"/>
      <c r="B588" s="25"/>
      <c r="C588" s="25"/>
      <c r="D588" s="25"/>
      <c r="E588" s="25"/>
      <c r="F588" s="25"/>
      <c r="G588" s="25"/>
      <c r="H588" s="25"/>
      <c r="I588" s="25"/>
      <c r="J588" s="25"/>
      <c r="K588" s="25"/>
      <c r="L588" s="25"/>
      <c r="M588" s="25"/>
      <c r="N588" s="25"/>
      <c r="O588" s="25"/>
      <c r="P588" s="25"/>
      <c r="Q588" s="25"/>
      <c r="R588" s="25"/>
      <c r="S588" s="25"/>
      <c r="T588" s="25"/>
      <c r="U588" s="25"/>
      <c r="V588" s="25"/>
      <c r="W588" s="25"/>
      <c r="X588" s="25"/>
      <c r="Y588" s="25"/>
      <c r="Z588" s="25"/>
      <c r="AA588" s="25"/>
      <c r="AB588" s="25"/>
      <c r="AC588" s="25"/>
    </row>
    <row r="589" spans="1:29" ht="15.75" customHeight="1">
      <c r="A589" s="25"/>
      <c r="B589" s="25"/>
      <c r="C589" s="25"/>
      <c r="D589" s="25"/>
      <c r="E589" s="25"/>
      <c r="F589" s="25"/>
      <c r="G589" s="25"/>
      <c r="H589" s="25"/>
      <c r="I589" s="25"/>
      <c r="J589" s="25"/>
      <c r="K589" s="25"/>
      <c r="L589" s="25"/>
      <c r="M589" s="25"/>
      <c r="N589" s="25"/>
      <c r="O589" s="25"/>
      <c r="P589" s="25"/>
      <c r="Q589" s="25"/>
      <c r="R589" s="25"/>
      <c r="S589" s="25"/>
      <c r="T589" s="25"/>
      <c r="U589" s="25"/>
      <c r="V589" s="25"/>
      <c r="W589" s="25"/>
      <c r="X589" s="25"/>
      <c r="Y589" s="25"/>
      <c r="Z589" s="25"/>
      <c r="AA589" s="25"/>
      <c r="AB589" s="25"/>
      <c r="AC589" s="25"/>
    </row>
    <row r="590" spans="1:29" ht="15.75" customHeight="1">
      <c r="A590" s="25"/>
      <c r="B590" s="25"/>
      <c r="C590" s="25"/>
      <c r="D590" s="25"/>
      <c r="E590" s="25"/>
      <c r="F590" s="25"/>
      <c r="G590" s="25"/>
      <c r="H590" s="25"/>
      <c r="I590" s="25"/>
      <c r="J590" s="25"/>
      <c r="K590" s="25"/>
      <c r="L590" s="25"/>
      <c r="M590" s="25"/>
      <c r="N590" s="25"/>
      <c r="O590" s="25"/>
      <c r="P590" s="25"/>
      <c r="Q590" s="25"/>
      <c r="R590" s="25"/>
      <c r="S590" s="25"/>
      <c r="T590" s="25"/>
      <c r="U590" s="25"/>
      <c r="V590" s="25"/>
      <c r="W590" s="25"/>
      <c r="X590" s="25"/>
      <c r="Y590" s="25"/>
      <c r="Z590" s="25"/>
      <c r="AA590" s="25"/>
      <c r="AB590" s="25"/>
      <c r="AC590" s="25"/>
    </row>
    <row r="591" spans="1:29" ht="15.75" customHeight="1">
      <c r="A591" s="25"/>
      <c r="B591" s="25"/>
      <c r="C591" s="25"/>
      <c r="D591" s="25"/>
      <c r="E591" s="25"/>
      <c r="F591" s="25"/>
      <c r="G591" s="25"/>
      <c r="H591" s="25"/>
      <c r="I591" s="25"/>
      <c r="J591" s="25"/>
      <c r="K591" s="25"/>
      <c r="L591" s="25"/>
      <c r="M591" s="25"/>
      <c r="N591" s="25"/>
      <c r="O591" s="25"/>
      <c r="P591" s="25"/>
      <c r="Q591" s="25"/>
      <c r="R591" s="25"/>
      <c r="S591" s="25"/>
      <c r="T591" s="25"/>
      <c r="U591" s="25"/>
      <c r="V591" s="25"/>
      <c r="W591" s="25"/>
      <c r="X591" s="25"/>
      <c r="Y591" s="25"/>
      <c r="Z591" s="25"/>
      <c r="AA591" s="25"/>
      <c r="AB591" s="25"/>
      <c r="AC591" s="25"/>
    </row>
    <row r="592" spans="1:29" ht="15.75" customHeight="1">
      <c r="A592" s="25"/>
      <c r="B592" s="25"/>
      <c r="C592" s="25"/>
      <c r="D592" s="25"/>
      <c r="E592" s="25"/>
      <c r="F592" s="25"/>
      <c r="G592" s="25"/>
      <c r="H592" s="25"/>
      <c r="I592" s="25"/>
      <c r="J592" s="25"/>
      <c r="K592" s="25"/>
      <c r="L592" s="25"/>
      <c r="M592" s="25"/>
      <c r="N592" s="25"/>
      <c r="O592" s="25"/>
      <c r="P592" s="25"/>
      <c r="Q592" s="25"/>
      <c r="R592" s="25"/>
      <c r="S592" s="25"/>
      <c r="T592" s="25"/>
      <c r="U592" s="25"/>
      <c r="V592" s="25"/>
      <c r="W592" s="25"/>
      <c r="X592" s="25"/>
      <c r="Y592" s="25"/>
      <c r="Z592" s="25"/>
      <c r="AA592" s="25"/>
      <c r="AB592" s="25"/>
      <c r="AC592" s="25"/>
    </row>
    <row r="593" spans="1:29" ht="15.75" customHeight="1">
      <c r="A593" s="25"/>
      <c r="B593" s="25"/>
      <c r="C593" s="25"/>
      <c r="D593" s="25"/>
      <c r="E593" s="25"/>
      <c r="F593" s="25"/>
      <c r="G593" s="25"/>
      <c r="H593" s="25"/>
      <c r="I593" s="25"/>
      <c r="J593" s="25"/>
      <c r="K593" s="25"/>
      <c r="L593" s="25"/>
      <c r="M593" s="25"/>
      <c r="N593" s="25"/>
      <c r="O593" s="25"/>
      <c r="P593" s="25"/>
      <c r="Q593" s="25"/>
      <c r="R593" s="25"/>
      <c r="S593" s="25"/>
      <c r="T593" s="25"/>
      <c r="U593" s="25"/>
      <c r="V593" s="25"/>
      <c r="W593" s="25"/>
      <c r="X593" s="25"/>
      <c r="Y593" s="25"/>
      <c r="Z593" s="25"/>
      <c r="AA593" s="25"/>
      <c r="AB593" s="25"/>
      <c r="AC593" s="25"/>
    </row>
    <row r="594" spans="1:29" ht="15.75" customHeight="1">
      <c r="A594" s="25"/>
      <c r="B594" s="25"/>
      <c r="C594" s="25"/>
      <c r="D594" s="25"/>
      <c r="E594" s="25"/>
      <c r="F594" s="25"/>
      <c r="G594" s="25"/>
      <c r="H594" s="25"/>
      <c r="I594" s="25"/>
      <c r="J594" s="25"/>
      <c r="K594" s="25"/>
      <c r="L594" s="25"/>
      <c r="M594" s="25"/>
      <c r="N594" s="25"/>
      <c r="O594" s="25"/>
      <c r="P594" s="25"/>
      <c r="Q594" s="25"/>
      <c r="R594" s="25"/>
      <c r="S594" s="25"/>
      <c r="T594" s="25"/>
      <c r="U594" s="25"/>
      <c r="V594" s="25"/>
      <c r="W594" s="25"/>
      <c r="X594" s="25"/>
      <c r="Y594" s="25"/>
      <c r="Z594" s="25"/>
      <c r="AA594" s="25"/>
      <c r="AB594" s="25"/>
      <c r="AC594" s="25"/>
    </row>
    <row r="595" spans="1:29" ht="15.75" customHeight="1">
      <c r="A595" s="25"/>
      <c r="B595" s="25"/>
      <c r="C595" s="25"/>
      <c r="D595" s="25"/>
      <c r="E595" s="25"/>
      <c r="F595" s="25"/>
      <c r="G595" s="25"/>
      <c r="H595" s="25"/>
      <c r="I595" s="25"/>
      <c r="J595" s="25"/>
      <c r="K595" s="25"/>
      <c r="L595" s="25"/>
      <c r="M595" s="25"/>
      <c r="N595" s="25"/>
      <c r="O595" s="25"/>
      <c r="P595" s="25"/>
      <c r="Q595" s="25"/>
      <c r="R595" s="25"/>
      <c r="S595" s="25"/>
      <c r="T595" s="25"/>
      <c r="U595" s="25"/>
      <c r="V595" s="25"/>
      <c r="W595" s="25"/>
      <c r="X595" s="25"/>
      <c r="Y595" s="25"/>
      <c r="Z595" s="25"/>
      <c r="AA595" s="25"/>
      <c r="AB595" s="25"/>
      <c r="AC595" s="25"/>
    </row>
    <row r="596" spans="1:29" ht="15.75" customHeight="1">
      <c r="A596" s="25"/>
      <c r="B596" s="25"/>
      <c r="C596" s="25"/>
      <c r="D596" s="25"/>
      <c r="E596" s="25"/>
      <c r="F596" s="25"/>
      <c r="G596" s="25"/>
      <c r="H596" s="25"/>
      <c r="I596" s="25"/>
      <c r="J596" s="25"/>
      <c r="K596" s="25"/>
      <c r="L596" s="25"/>
      <c r="M596" s="25"/>
      <c r="N596" s="25"/>
      <c r="O596" s="25"/>
      <c r="P596" s="25"/>
      <c r="Q596" s="25"/>
      <c r="R596" s="25"/>
      <c r="S596" s="25"/>
      <c r="T596" s="25"/>
      <c r="U596" s="25"/>
      <c r="V596" s="25"/>
      <c r="W596" s="25"/>
      <c r="X596" s="25"/>
      <c r="Y596" s="25"/>
      <c r="Z596" s="25"/>
      <c r="AA596" s="25"/>
      <c r="AB596" s="25"/>
      <c r="AC596" s="25"/>
    </row>
    <row r="597" spans="1:29" ht="15.75" customHeight="1">
      <c r="A597" s="25"/>
      <c r="B597" s="25"/>
      <c r="C597" s="25"/>
      <c r="D597" s="25"/>
      <c r="E597" s="25"/>
      <c r="F597" s="25"/>
      <c r="G597" s="25"/>
      <c r="H597" s="25"/>
      <c r="I597" s="25"/>
      <c r="J597" s="25"/>
      <c r="K597" s="25"/>
      <c r="L597" s="25"/>
      <c r="M597" s="25"/>
      <c r="N597" s="25"/>
      <c r="O597" s="25"/>
      <c r="P597" s="25"/>
      <c r="Q597" s="25"/>
      <c r="R597" s="25"/>
      <c r="S597" s="25"/>
      <c r="T597" s="25"/>
      <c r="U597" s="25"/>
      <c r="V597" s="25"/>
      <c r="W597" s="25"/>
      <c r="X597" s="25"/>
      <c r="Y597" s="25"/>
      <c r="Z597" s="25"/>
      <c r="AA597" s="25"/>
      <c r="AB597" s="25"/>
      <c r="AC597" s="25"/>
    </row>
    <row r="598" spans="1:29" ht="15.75" customHeight="1">
      <c r="A598" s="25"/>
      <c r="B598" s="25"/>
      <c r="C598" s="25"/>
      <c r="D598" s="25"/>
      <c r="E598" s="25"/>
      <c r="F598" s="25"/>
      <c r="G598" s="25"/>
      <c r="H598" s="25"/>
      <c r="I598" s="25"/>
      <c r="J598" s="25"/>
      <c r="K598" s="25"/>
      <c r="L598" s="25"/>
      <c r="M598" s="25"/>
      <c r="N598" s="25"/>
      <c r="O598" s="25"/>
      <c r="P598" s="25"/>
      <c r="Q598" s="25"/>
      <c r="R598" s="25"/>
      <c r="S598" s="25"/>
      <c r="T598" s="25"/>
      <c r="U598" s="25"/>
      <c r="V598" s="25"/>
      <c r="W598" s="25"/>
      <c r="X598" s="25"/>
      <c r="Y598" s="25"/>
      <c r="Z598" s="25"/>
      <c r="AA598" s="25"/>
      <c r="AB598" s="25"/>
      <c r="AC598" s="25"/>
    </row>
    <row r="599" spans="1:29" ht="15.75" customHeight="1">
      <c r="A599" s="25"/>
      <c r="B599" s="25"/>
      <c r="C599" s="25"/>
      <c r="D599" s="25"/>
      <c r="E599" s="25"/>
      <c r="F599" s="25"/>
      <c r="G599" s="25"/>
      <c r="H599" s="25"/>
      <c r="I599" s="25"/>
      <c r="J599" s="25"/>
      <c r="K599" s="25"/>
      <c r="L599" s="25"/>
      <c r="M599" s="25"/>
      <c r="N599" s="25"/>
      <c r="O599" s="25"/>
      <c r="P599" s="25"/>
      <c r="Q599" s="25"/>
      <c r="R599" s="25"/>
      <c r="S599" s="25"/>
      <c r="T599" s="25"/>
      <c r="U599" s="25"/>
      <c r="V599" s="25"/>
      <c r="W599" s="25"/>
      <c r="X599" s="25"/>
      <c r="Y599" s="25"/>
      <c r="Z599" s="25"/>
      <c r="AA599" s="25"/>
      <c r="AB599" s="25"/>
      <c r="AC599" s="25"/>
    </row>
    <row r="600" spans="1:29" ht="15.75" customHeight="1">
      <c r="A600" s="25"/>
      <c r="B600" s="25"/>
      <c r="C600" s="25"/>
      <c r="D600" s="25"/>
      <c r="E600" s="25"/>
      <c r="F600" s="25"/>
      <c r="G600" s="25"/>
      <c r="H600" s="25"/>
      <c r="I600" s="25"/>
      <c r="J600" s="25"/>
      <c r="K600" s="25"/>
      <c r="L600" s="25"/>
      <c r="M600" s="25"/>
      <c r="N600" s="25"/>
      <c r="O600" s="25"/>
      <c r="P600" s="25"/>
      <c r="Q600" s="25"/>
      <c r="R600" s="25"/>
      <c r="S600" s="25"/>
      <c r="T600" s="25"/>
      <c r="U600" s="25"/>
      <c r="V600" s="25"/>
      <c r="W600" s="25"/>
      <c r="X600" s="25"/>
      <c r="Y600" s="25"/>
      <c r="Z600" s="25"/>
      <c r="AA600" s="25"/>
      <c r="AB600" s="25"/>
      <c r="AC600" s="25"/>
    </row>
    <row r="601" spans="1:29" ht="15.75" customHeight="1">
      <c r="A601" s="25"/>
      <c r="B601" s="25"/>
      <c r="C601" s="25"/>
      <c r="D601" s="25"/>
      <c r="E601" s="25"/>
      <c r="F601" s="25"/>
      <c r="G601" s="25"/>
      <c r="H601" s="25"/>
      <c r="I601" s="25"/>
      <c r="J601" s="25"/>
      <c r="K601" s="25"/>
      <c r="L601" s="25"/>
      <c r="M601" s="25"/>
      <c r="N601" s="25"/>
      <c r="O601" s="25"/>
      <c r="P601" s="25"/>
      <c r="Q601" s="25"/>
      <c r="R601" s="25"/>
      <c r="S601" s="25"/>
      <c r="T601" s="25"/>
      <c r="U601" s="25"/>
      <c r="V601" s="25"/>
      <c r="W601" s="25"/>
      <c r="X601" s="25"/>
      <c r="Y601" s="25"/>
      <c r="Z601" s="25"/>
      <c r="AA601" s="25"/>
      <c r="AB601" s="25"/>
      <c r="AC601" s="25"/>
    </row>
    <row r="602" spans="1:29" ht="15.75" customHeight="1">
      <c r="A602" s="25"/>
      <c r="B602" s="25"/>
      <c r="C602" s="25"/>
      <c r="D602" s="25"/>
      <c r="E602" s="25"/>
      <c r="F602" s="25"/>
      <c r="G602" s="25"/>
      <c r="H602" s="25"/>
      <c r="I602" s="25"/>
      <c r="J602" s="25"/>
      <c r="K602" s="25"/>
      <c r="L602" s="25"/>
      <c r="M602" s="25"/>
      <c r="N602" s="25"/>
      <c r="O602" s="25"/>
      <c r="P602" s="25"/>
      <c r="Q602" s="25"/>
      <c r="R602" s="25"/>
      <c r="S602" s="25"/>
      <c r="T602" s="25"/>
      <c r="U602" s="25"/>
      <c r="V602" s="25"/>
      <c r="W602" s="25"/>
      <c r="X602" s="25"/>
      <c r="Y602" s="25"/>
      <c r="Z602" s="25"/>
      <c r="AA602" s="25"/>
      <c r="AB602" s="25"/>
      <c r="AC602" s="25"/>
    </row>
    <row r="603" spans="1:29" ht="15.75" customHeight="1">
      <c r="A603" s="25"/>
      <c r="B603" s="25"/>
      <c r="C603" s="25"/>
      <c r="D603" s="25"/>
      <c r="E603" s="25"/>
      <c r="F603" s="25"/>
      <c r="G603" s="25"/>
      <c r="H603" s="25"/>
      <c r="I603" s="25"/>
      <c r="J603" s="25"/>
      <c r="K603" s="25"/>
      <c r="L603" s="25"/>
      <c r="M603" s="25"/>
      <c r="N603" s="25"/>
      <c r="O603" s="25"/>
      <c r="P603" s="25"/>
      <c r="Q603" s="25"/>
      <c r="R603" s="25"/>
      <c r="S603" s="25"/>
      <c r="T603" s="25"/>
      <c r="U603" s="25"/>
      <c r="V603" s="25"/>
      <c r="W603" s="25"/>
      <c r="X603" s="25"/>
      <c r="Y603" s="25"/>
      <c r="Z603" s="25"/>
      <c r="AA603" s="25"/>
      <c r="AB603" s="25"/>
      <c r="AC603" s="25"/>
    </row>
    <row r="604" spans="1:29" ht="15.75" customHeight="1">
      <c r="A604" s="25"/>
      <c r="B604" s="25"/>
      <c r="C604" s="25"/>
      <c r="D604" s="25"/>
      <c r="E604" s="25"/>
      <c r="F604" s="25"/>
      <c r="G604" s="25"/>
      <c r="H604" s="25"/>
      <c r="I604" s="25"/>
      <c r="J604" s="25"/>
      <c r="K604" s="25"/>
      <c r="L604" s="25"/>
      <c r="M604" s="25"/>
      <c r="N604" s="25"/>
      <c r="O604" s="25"/>
      <c r="P604" s="25"/>
      <c r="Q604" s="25"/>
      <c r="R604" s="25"/>
      <c r="S604" s="25"/>
      <c r="T604" s="25"/>
      <c r="U604" s="25"/>
      <c r="V604" s="25"/>
      <c r="W604" s="25"/>
      <c r="X604" s="25"/>
      <c r="Y604" s="25"/>
      <c r="Z604" s="25"/>
      <c r="AA604" s="25"/>
      <c r="AB604" s="25"/>
      <c r="AC604" s="25"/>
    </row>
    <row r="605" spans="1:29" ht="15.75" customHeight="1">
      <c r="A605" s="25"/>
      <c r="B605" s="25"/>
      <c r="C605" s="25"/>
      <c r="D605" s="25"/>
      <c r="E605" s="25"/>
      <c r="F605" s="25"/>
      <c r="G605" s="25"/>
      <c r="H605" s="25"/>
      <c r="I605" s="25"/>
      <c r="J605" s="25"/>
      <c r="K605" s="25"/>
      <c r="L605" s="25"/>
      <c r="M605" s="25"/>
      <c r="N605" s="25"/>
      <c r="O605" s="25"/>
      <c r="P605" s="25"/>
      <c r="Q605" s="25"/>
      <c r="R605" s="25"/>
      <c r="S605" s="25"/>
      <c r="T605" s="25"/>
      <c r="U605" s="25"/>
      <c r="V605" s="25"/>
      <c r="W605" s="25"/>
      <c r="X605" s="25"/>
      <c r="Y605" s="25"/>
      <c r="Z605" s="25"/>
      <c r="AA605" s="25"/>
      <c r="AB605" s="25"/>
      <c r="AC605" s="25"/>
    </row>
    <row r="606" spans="1:29" ht="15.75" customHeight="1">
      <c r="A606" s="25"/>
      <c r="B606" s="25"/>
      <c r="C606" s="25"/>
      <c r="D606" s="25"/>
      <c r="E606" s="25"/>
      <c r="F606" s="25"/>
      <c r="G606" s="25"/>
      <c r="H606" s="25"/>
      <c r="I606" s="25"/>
      <c r="J606" s="25"/>
      <c r="K606" s="25"/>
      <c r="L606" s="25"/>
      <c r="M606" s="25"/>
      <c r="N606" s="25"/>
      <c r="O606" s="25"/>
      <c r="P606" s="25"/>
      <c r="Q606" s="25"/>
      <c r="R606" s="25"/>
      <c r="S606" s="25"/>
      <c r="T606" s="25"/>
      <c r="U606" s="25"/>
      <c r="V606" s="25"/>
      <c r="W606" s="25"/>
      <c r="X606" s="25"/>
      <c r="Y606" s="25"/>
      <c r="Z606" s="25"/>
      <c r="AA606" s="25"/>
      <c r="AB606" s="25"/>
      <c r="AC606" s="25"/>
    </row>
    <row r="607" spans="1:29" ht="15.75" customHeight="1">
      <c r="A607" s="25"/>
      <c r="B607" s="25"/>
      <c r="C607" s="25"/>
      <c r="D607" s="25"/>
      <c r="E607" s="25"/>
      <c r="F607" s="25"/>
      <c r="G607" s="25"/>
      <c r="H607" s="25"/>
      <c r="I607" s="25"/>
      <c r="J607" s="25"/>
      <c r="K607" s="25"/>
      <c r="L607" s="25"/>
      <c r="M607" s="25"/>
      <c r="N607" s="25"/>
      <c r="O607" s="25"/>
      <c r="P607" s="25"/>
      <c r="Q607" s="25"/>
      <c r="R607" s="25"/>
      <c r="S607" s="25"/>
      <c r="T607" s="25"/>
      <c r="U607" s="25"/>
      <c r="V607" s="25"/>
      <c r="W607" s="25"/>
      <c r="X607" s="25"/>
      <c r="Y607" s="25"/>
      <c r="Z607" s="25"/>
      <c r="AA607" s="25"/>
      <c r="AB607" s="25"/>
      <c r="AC607" s="25"/>
    </row>
    <row r="608" spans="1:29" ht="15.75" customHeight="1">
      <c r="A608" s="25"/>
      <c r="B608" s="25"/>
      <c r="C608" s="25"/>
      <c r="D608" s="25"/>
      <c r="E608" s="25"/>
      <c r="F608" s="25"/>
      <c r="G608" s="25"/>
      <c r="H608" s="25"/>
      <c r="I608" s="25"/>
      <c r="J608" s="25"/>
      <c r="K608" s="25"/>
      <c r="L608" s="25"/>
      <c r="M608" s="25"/>
      <c r="N608" s="25"/>
      <c r="O608" s="25"/>
      <c r="P608" s="25"/>
      <c r="Q608" s="25"/>
      <c r="R608" s="25"/>
      <c r="S608" s="25"/>
      <c r="T608" s="25"/>
      <c r="U608" s="25"/>
      <c r="V608" s="25"/>
      <c r="W608" s="25"/>
      <c r="X608" s="25"/>
      <c r="Y608" s="25"/>
      <c r="Z608" s="25"/>
      <c r="AA608" s="25"/>
      <c r="AB608" s="25"/>
      <c r="AC608" s="25"/>
    </row>
    <row r="609" spans="1:29" ht="15.75" customHeight="1">
      <c r="A609" s="25"/>
      <c r="B609" s="25"/>
      <c r="C609" s="25"/>
      <c r="D609" s="25"/>
      <c r="E609" s="25"/>
      <c r="F609" s="25"/>
      <c r="G609" s="25"/>
      <c r="H609" s="25"/>
      <c r="I609" s="25"/>
      <c r="J609" s="25"/>
      <c r="K609" s="25"/>
      <c r="L609" s="25"/>
      <c r="M609" s="25"/>
      <c r="N609" s="25"/>
      <c r="O609" s="25"/>
      <c r="P609" s="25"/>
      <c r="Q609" s="25"/>
      <c r="R609" s="25"/>
      <c r="S609" s="25"/>
      <c r="T609" s="25"/>
      <c r="U609" s="25"/>
      <c r="V609" s="25"/>
      <c r="W609" s="25"/>
      <c r="X609" s="25"/>
      <c r="Y609" s="25"/>
      <c r="Z609" s="25"/>
      <c r="AA609" s="25"/>
      <c r="AB609" s="25"/>
      <c r="AC609" s="25"/>
    </row>
    <row r="610" spans="1:29" ht="15.75" customHeight="1">
      <c r="A610" s="25"/>
      <c r="B610" s="25"/>
      <c r="C610" s="25"/>
      <c r="D610" s="25"/>
      <c r="E610" s="25"/>
      <c r="F610" s="25"/>
      <c r="G610" s="25"/>
      <c r="H610" s="25"/>
      <c r="I610" s="25"/>
      <c r="J610" s="25"/>
      <c r="K610" s="25"/>
      <c r="L610" s="25"/>
      <c r="M610" s="25"/>
      <c r="N610" s="25"/>
      <c r="O610" s="25"/>
      <c r="P610" s="25"/>
      <c r="Q610" s="25"/>
      <c r="R610" s="25"/>
      <c r="S610" s="25"/>
      <c r="T610" s="25"/>
      <c r="U610" s="25"/>
      <c r="V610" s="25"/>
      <c r="W610" s="25"/>
      <c r="X610" s="25"/>
      <c r="Y610" s="25"/>
      <c r="Z610" s="25"/>
      <c r="AA610" s="25"/>
      <c r="AB610" s="25"/>
      <c r="AC610" s="25"/>
    </row>
    <row r="611" spans="1:29" ht="15.75" customHeight="1">
      <c r="A611" s="25"/>
      <c r="B611" s="25"/>
      <c r="C611" s="25"/>
      <c r="D611" s="25"/>
      <c r="E611" s="25"/>
      <c r="F611" s="25"/>
      <c r="G611" s="25"/>
      <c r="H611" s="25"/>
      <c r="I611" s="25"/>
      <c r="J611" s="25"/>
      <c r="K611" s="25"/>
      <c r="L611" s="25"/>
      <c r="M611" s="25"/>
      <c r="N611" s="25"/>
      <c r="O611" s="25"/>
      <c r="P611" s="25"/>
      <c r="Q611" s="25"/>
      <c r="R611" s="25"/>
      <c r="S611" s="25"/>
      <c r="T611" s="25"/>
      <c r="U611" s="25"/>
      <c r="V611" s="25"/>
      <c r="W611" s="25"/>
      <c r="X611" s="25"/>
      <c r="Y611" s="25"/>
      <c r="Z611" s="25"/>
      <c r="AA611" s="25"/>
      <c r="AB611" s="25"/>
      <c r="AC611" s="25"/>
    </row>
    <row r="612" spans="1:29" ht="15.75" customHeight="1">
      <c r="A612" s="25"/>
      <c r="B612" s="25"/>
      <c r="C612" s="25"/>
      <c r="D612" s="25"/>
      <c r="E612" s="25"/>
      <c r="F612" s="25"/>
      <c r="G612" s="25"/>
      <c r="H612" s="25"/>
      <c r="I612" s="25"/>
      <c r="J612" s="25"/>
      <c r="K612" s="25"/>
      <c r="L612" s="25"/>
      <c r="M612" s="25"/>
      <c r="N612" s="25"/>
      <c r="O612" s="25"/>
      <c r="P612" s="25"/>
      <c r="Q612" s="25"/>
      <c r="R612" s="25"/>
      <c r="S612" s="25"/>
      <c r="T612" s="25"/>
      <c r="U612" s="25"/>
      <c r="V612" s="25"/>
      <c r="W612" s="25"/>
      <c r="X612" s="25"/>
      <c r="Y612" s="25"/>
      <c r="Z612" s="25"/>
      <c r="AA612" s="25"/>
      <c r="AB612" s="25"/>
      <c r="AC612" s="25"/>
    </row>
    <row r="613" spans="1:29" ht="15.75" customHeight="1">
      <c r="A613" s="25"/>
      <c r="B613" s="25"/>
      <c r="C613" s="25"/>
      <c r="D613" s="25"/>
      <c r="E613" s="25"/>
      <c r="F613" s="25"/>
      <c r="G613" s="25"/>
      <c r="H613" s="25"/>
      <c r="I613" s="25"/>
      <c r="J613" s="25"/>
      <c r="K613" s="25"/>
      <c r="L613" s="25"/>
      <c r="M613" s="25"/>
      <c r="N613" s="25"/>
      <c r="O613" s="25"/>
      <c r="P613" s="25"/>
      <c r="Q613" s="25"/>
      <c r="R613" s="25"/>
      <c r="S613" s="25"/>
      <c r="T613" s="25"/>
      <c r="U613" s="25"/>
      <c r="V613" s="25"/>
      <c r="W613" s="25"/>
      <c r="X613" s="25"/>
      <c r="Y613" s="25"/>
      <c r="Z613" s="25"/>
      <c r="AA613" s="25"/>
      <c r="AB613" s="25"/>
      <c r="AC613" s="25"/>
    </row>
    <row r="614" spans="1:29" ht="15.75" customHeight="1">
      <c r="A614" s="25"/>
      <c r="B614" s="25"/>
      <c r="C614" s="25"/>
      <c r="D614" s="25"/>
      <c r="E614" s="25"/>
      <c r="F614" s="25"/>
      <c r="G614" s="25"/>
      <c r="H614" s="25"/>
      <c r="I614" s="25"/>
      <c r="J614" s="25"/>
      <c r="K614" s="25"/>
      <c r="L614" s="25"/>
      <c r="M614" s="25"/>
      <c r="N614" s="25"/>
      <c r="O614" s="25"/>
      <c r="P614" s="25"/>
      <c r="Q614" s="25"/>
      <c r="R614" s="25"/>
      <c r="S614" s="25"/>
      <c r="T614" s="25"/>
      <c r="U614" s="25"/>
      <c r="V614" s="25"/>
      <c r="W614" s="25"/>
      <c r="X614" s="25"/>
      <c r="Y614" s="25"/>
      <c r="Z614" s="25"/>
      <c r="AA614" s="25"/>
      <c r="AB614" s="25"/>
      <c r="AC614" s="25"/>
    </row>
    <row r="615" spans="1:29" ht="15.75" customHeight="1">
      <c r="A615" s="25"/>
      <c r="B615" s="25"/>
      <c r="C615" s="25"/>
      <c r="D615" s="25"/>
      <c r="E615" s="25"/>
      <c r="F615" s="25"/>
      <c r="G615" s="25"/>
      <c r="H615" s="25"/>
      <c r="I615" s="25"/>
      <c r="J615" s="25"/>
      <c r="K615" s="25"/>
      <c r="L615" s="25"/>
      <c r="M615" s="25"/>
      <c r="N615" s="25"/>
      <c r="O615" s="25"/>
      <c r="P615" s="25"/>
      <c r="Q615" s="25"/>
      <c r="R615" s="25"/>
      <c r="S615" s="25"/>
      <c r="T615" s="25"/>
      <c r="U615" s="25"/>
      <c r="V615" s="25"/>
      <c r="W615" s="25"/>
      <c r="X615" s="25"/>
      <c r="Y615" s="25"/>
      <c r="Z615" s="25"/>
      <c r="AA615" s="25"/>
      <c r="AB615" s="25"/>
      <c r="AC615" s="25"/>
    </row>
    <row r="616" spans="1:29" ht="15.75" customHeight="1">
      <c r="A616" s="25"/>
      <c r="B616" s="25"/>
      <c r="C616" s="25"/>
      <c r="D616" s="25"/>
      <c r="E616" s="25"/>
      <c r="F616" s="25"/>
      <c r="G616" s="25"/>
      <c r="H616" s="25"/>
      <c r="I616" s="25"/>
      <c r="J616" s="25"/>
      <c r="K616" s="25"/>
      <c r="L616" s="25"/>
      <c r="M616" s="25"/>
      <c r="N616" s="25"/>
      <c r="O616" s="25"/>
      <c r="P616" s="25"/>
      <c r="Q616" s="25"/>
      <c r="R616" s="25"/>
      <c r="S616" s="25"/>
      <c r="T616" s="25"/>
      <c r="U616" s="25"/>
      <c r="V616" s="25"/>
      <c r="W616" s="25"/>
      <c r="X616" s="25"/>
      <c r="Y616" s="25"/>
      <c r="Z616" s="25"/>
      <c r="AA616" s="25"/>
      <c r="AB616" s="25"/>
      <c r="AC616" s="25"/>
    </row>
    <row r="617" spans="1:29" ht="15.75" customHeight="1">
      <c r="A617" s="25"/>
      <c r="B617" s="25"/>
      <c r="C617" s="25"/>
      <c r="D617" s="25"/>
      <c r="E617" s="25"/>
      <c r="F617" s="25"/>
      <c r="G617" s="25"/>
      <c r="H617" s="25"/>
      <c r="I617" s="25"/>
      <c r="J617" s="25"/>
      <c r="K617" s="25"/>
      <c r="L617" s="25"/>
      <c r="M617" s="25"/>
      <c r="N617" s="25"/>
      <c r="O617" s="25"/>
      <c r="P617" s="25"/>
      <c r="Q617" s="25"/>
      <c r="R617" s="25"/>
      <c r="S617" s="25"/>
      <c r="T617" s="25"/>
      <c r="U617" s="25"/>
      <c r="V617" s="25"/>
      <c r="W617" s="25"/>
      <c r="X617" s="25"/>
      <c r="Y617" s="25"/>
      <c r="Z617" s="25"/>
      <c r="AA617" s="25"/>
      <c r="AB617" s="25"/>
      <c r="AC617" s="25"/>
    </row>
    <row r="618" spans="1:29" ht="15.75" customHeight="1">
      <c r="A618" s="25"/>
      <c r="B618" s="25"/>
      <c r="C618" s="25"/>
      <c r="D618" s="25"/>
      <c r="E618" s="25"/>
      <c r="F618" s="25"/>
      <c r="G618" s="25"/>
      <c r="H618" s="25"/>
      <c r="I618" s="25"/>
      <c r="J618" s="25"/>
      <c r="K618" s="25"/>
      <c r="L618" s="25"/>
      <c r="M618" s="25"/>
      <c r="N618" s="25"/>
      <c r="O618" s="25"/>
      <c r="P618" s="25"/>
      <c r="Q618" s="25"/>
      <c r="R618" s="25"/>
      <c r="S618" s="25"/>
      <c r="T618" s="25"/>
      <c r="U618" s="25"/>
      <c r="V618" s="25"/>
      <c r="W618" s="25"/>
      <c r="X618" s="25"/>
      <c r="Y618" s="25"/>
      <c r="Z618" s="25"/>
      <c r="AA618" s="25"/>
      <c r="AB618" s="25"/>
      <c r="AC618" s="25"/>
    </row>
    <row r="619" spans="1:29" ht="15.75" customHeight="1">
      <c r="A619" s="25"/>
      <c r="B619" s="25"/>
      <c r="C619" s="25"/>
      <c r="D619" s="25"/>
      <c r="E619" s="25"/>
      <c r="F619" s="25"/>
      <c r="G619" s="25"/>
      <c r="H619" s="25"/>
      <c r="I619" s="25"/>
      <c r="J619" s="25"/>
      <c r="K619" s="25"/>
      <c r="L619" s="25"/>
      <c r="M619" s="25"/>
      <c r="N619" s="25"/>
      <c r="O619" s="25"/>
      <c r="P619" s="25"/>
      <c r="Q619" s="25"/>
      <c r="R619" s="25"/>
      <c r="S619" s="25"/>
      <c r="T619" s="25"/>
      <c r="U619" s="25"/>
      <c r="V619" s="25"/>
      <c r="W619" s="25"/>
      <c r="X619" s="25"/>
      <c r="Y619" s="25"/>
      <c r="Z619" s="25"/>
      <c r="AA619" s="25"/>
      <c r="AB619" s="25"/>
      <c r="AC619" s="25"/>
    </row>
    <row r="620" spans="1:29" ht="15.75" customHeight="1">
      <c r="A620" s="25"/>
      <c r="B620" s="25"/>
      <c r="C620" s="25"/>
      <c r="D620" s="25"/>
      <c r="E620" s="25"/>
      <c r="F620" s="25"/>
      <c r="G620" s="25"/>
      <c r="H620" s="25"/>
      <c r="I620" s="25"/>
      <c r="J620" s="25"/>
      <c r="K620" s="25"/>
      <c r="L620" s="25"/>
      <c r="M620" s="25"/>
      <c r="N620" s="25"/>
      <c r="O620" s="25"/>
      <c r="P620" s="25"/>
      <c r="Q620" s="25"/>
      <c r="R620" s="25"/>
      <c r="S620" s="25"/>
      <c r="T620" s="25"/>
      <c r="U620" s="25"/>
      <c r="V620" s="25"/>
      <c r="W620" s="25"/>
      <c r="X620" s="25"/>
      <c r="Y620" s="25"/>
      <c r="Z620" s="25"/>
      <c r="AA620" s="25"/>
      <c r="AB620" s="25"/>
      <c r="AC620" s="25"/>
    </row>
    <row r="621" spans="1:29" ht="15.75" customHeight="1">
      <c r="A621" s="25"/>
      <c r="B621" s="25"/>
      <c r="C621" s="25"/>
      <c r="D621" s="25"/>
      <c r="E621" s="25"/>
      <c r="F621" s="25"/>
      <c r="G621" s="25"/>
      <c r="H621" s="25"/>
      <c r="I621" s="25"/>
      <c r="J621" s="25"/>
      <c r="K621" s="25"/>
      <c r="L621" s="25"/>
      <c r="M621" s="25"/>
      <c r="N621" s="25"/>
      <c r="O621" s="25"/>
      <c r="P621" s="25"/>
      <c r="Q621" s="25"/>
      <c r="R621" s="25"/>
      <c r="S621" s="25"/>
      <c r="T621" s="25"/>
      <c r="U621" s="25"/>
      <c r="V621" s="25"/>
      <c r="W621" s="25"/>
      <c r="X621" s="25"/>
      <c r="Y621" s="25"/>
      <c r="Z621" s="25"/>
      <c r="AA621" s="25"/>
      <c r="AB621" s="25"/>
      <c r="AC621" s="25"/>
    </row>
    <row r="622" spans="1:29" ht="15.75" customHeight="1">
      <c r="A622" s="25"/>
      <c r="B622" s="25"/>
      <c r="C622" s="25"/>
      <c r="D622" s="25"/>
      <c r="E622" s="25"/>
      <c r="F622" s="25"/>
      <c r="G622" s="25"/>
      <c r="H622" s="25"/>
      <c r="I622" s="25"/>
      <c r="J622" s="25"/>
      <c r="K622" s="25"/>
      <c r="L622" s="25"/>
      <c r="M622" s="25"/>
      <c r="N622" s="25"/>
      <c r="O622" s="25"/>
      <c r="P622" s="25"/>
      <c r="Q622" s="25"/>
      <c r="R622" s="25"/>
      <c r="S622" s="25"/>
      <c r="T622" s="25"/>
      <c r="U622" s="25"/>
      <c r="V622" s="25"/>
      <c r="W622" s="25"/>
      <c r="X622" s="25"/>
      <c r="Y622" s="25"/>
      <c r="Z622" s="25"/>
      <c r="AA622" s="25"/>
      <c r="AB622" s="25"/>
      <c r="AC622" s="25"/>
    </row>
    <row r="623" spans="1:29" ht="15.75" customHeight="1">
      <c r="A623" s="25"/>
      <c r="B623" s="25"/>
      <c r="C623" s="25"/>
      <c r="D623" s="25"/>
      <c r="E623" s="25"/>
      <c r="F623" s="25"/>
      <c r="G623" s="25"/>
      <c r="H623" s="25"/>
      <c r="I623" s="25"/>
      <c r="J623" s="25"/>
      <c r="K623" s="25"/>
      <c r="L623" s="25"/>
      <c r="M623" s="25"/>
      <c r="N623" s="25"/>
      <c r="O623" s="25"/>
      <c r="P623" s="25"/>
      <c r="Q623" s="25"/>
      <c r="R623" s="25"/>
      <c r="S623" s="25"/>
      <c r="T623" s="25"/>
      <c r="U623" s="25"/>
      <c r="V623" s="25"/>
      <c r="W623" s="25"/>
      <c r="X623" s="25"/>
      <c r="Y623" s="25"/>
      <c r="Z623" s="25"/>
      <c r="AA623" s="25"/>
      <c r="AB623" s="25"/>
      <c r="AC623" s="25"/>
    </row>
    <row r="624" spans="1:29" ht="15.75" customHeight="1">
      <c r="A624" s="25"/>
      <c r="B624" s="25"/>
      <c r="C624" s="25"/>
      <c r="D624" s="25"/>
      <c r="E624" s="25"/>
      <c r="F624" s="25"/>
      <c r="G624" s="25"/>
      <c r="H624" s="25"/>
      <c r="I624" s="25"/>
      <c r="J624" s="25"/>
      <c r="K624" s="25"/>
      <c r="L624" s="25"/>
      <c r="M624" s="25"/>
      <c r="N624" s="25"/>
      <c r="O624" s="25"/>
      <c r="P624" s="25"/>
      <c r="Q624" s="25"/>
      <c r="R624" s="25"/>
      <c r="S624" s="25"/>
      <c r="T624" s="25"/>
      <c r="U624" s="25"/>
      <c r="V624" s="25"/>
      <c r="W624" s="25"/>
      <c r="X624" s="25"/>
      <c r="Y624" s="25"/>
      <c r="Z624" s="25"/>
      <c r="AA624" s="25"/>
      <c r="AB624" s="25"/>
      <c r="AC624" s="25"/>
    </row>
    <row r="625" spans="1:29" ht="15.75" customHeight="1">
      <c r="A625" s="25"/>
      <c r="B625" s="25"/>
      <c r="C625" s="25"/>
      <c r="D625" s="25"/>
      <c r="E625" s="25"/>
      <c r="F625" s="25"/>
      <c r="G625" s="25"/>
      <c r="H625" s="25"/>
      <c r="I625" s="25"/>
      <c r="J625" s="25"/>
      <c r="K625" s="25"/>
      <c r="L625" s="25"/>
      <c r="M625" s="25"/>
      <c r="N625" s="25"/>
      <c r="O625" s="25"/>
      <c r="P625" s="25"/>
      <c r="Q625" s="25"/>
      <c r="R625" s="25"/>
      <c r="S625" s="25"/>
      <c r="T625" s="25"/>
      <c r="U625" s="25"/>
      <c r="V625" s="25"/>
      <c r="W625" s="25"/>
      <c r="X625" s="25"/>
      <c r="Y625" s="25"/>
      <c r="Z625" s="25"/>
      <c r="AA625" s="25"/>
      <c r="AB625" s="25"/>
      <c r="AC625" s="25"/>
    </row>
    <row r="626" spans="1:29" ht="15.75" customHeight="1">
      <c r="A626" s="25"/>
      <c r="B626" s="25"/>
      <c r="C626" s="25"/>
      <c r="D626" s="25"/>
      <c r="E626" s="25"/>
      <c r="F626" s="25"/>
      <c r="G626" s="25"/>
      <c r="H626" s="25"/>
      <c r="I626" s="25"/>
      <c r="J626" s="25"/>
      <c r="K626" s="25"/>
      <c r="L626" s="25"/>
      <c r="M626" s="25"/>
      <c r="N626" s="25"/>
      <c r="O626" s="25"/>
      <c r="P626" s="25"/>
      <c r="Q626" s="25"/>
      <c r="R626" s="25"/>
      <c r="S626" s="25"/>
      <c r="T626" s="25"/>
      <c r="U626" s="25"/>
      <c r="V626" s="25"/>
      <c r="W626" s="25"/>
      <c r="X626" s="25"/>
      <c r="Y626" s="25"/>
      <c r="Z626" s="25"/>
      <c r="AA626" s="25"/>
      <c r="AB626" s="25"/>
      <c r="AC626" s="25"/>
    </row>
    <row r="627" spans="1:29" ht="15.75" customHeight="1">
      <c r="A627" s="25"/>
      <c r="B627" s="25"/>
      <c r="C627" s="25"/>
      <c r="D627" s="25"/>
      <c r="E627" s="25"/>
      <c r="F627" s="25"/>
      <c r="G627" s="25"/>
      <c r="H627" s="25"/>
      <c r="I627" s="25"/>
      <c r="J627" s="25"/>
      <c r="K627" s="25"/>
      <c r="L627" s="25"/>
      <c r="M627" s="25"/>
      <c r="N627" s="25"/>
      <c r="O627" s="25"/>
      <c r="P627" s="25"/>
      <c r="Q627" s="25"/>
      <c r="R627" s="25"/>
      <c r="S627" s="25"/>
      <c r="T627" s="25"/>
      <c r="U627" s="25"/>
      <c r="V627" s="25"/>
      <c r="W627" s="25"/>
      <c r="X627" s="25"/>
      <c r="Y627" s="25"/>
      <c r="Z627" s="25"/>
      <c r="AA627" s="25"/>
      <c r="AB627" s="25"/>
      <c r="AC627" s="25"/>
    </row>
    <row r="628" spans="1:29" ht="15.75" customHeight="1">
      <c r="A628" s="25"/>
      <c r="B628" s="25"/>
      <c r="C628" s="25"/>
      <c r="D628" s="25"/>
      <c r="E628" s="25"/>
      <c r="F628" s="25"/>
      <c r="G628" s="25"/>
      <c r="H628" s="25"/>
      <c r="I628" s="25"/>
      <c r="J628" s="25"/>
      <c r="K628" s="25"/>
      <c r="L628" s="25"/>
      <c r="M628" s="25"/>
      <c r="N628" s="25"/>
      <c r="O628" s="25"/>
      <c r="P628" s="25"/>
      <c r="Q628" s="25"/>
      <c r="R628" s="25"/>
      <c r="S628" s="25"/>
      <c r="T628" s="25"/>
      <c r="U628" s="25"/>
      <c r="V628" s="25"/>
      <c r="W628" s="25"/>
      <c r="X628" s="25"/>
      <c r="Y628" s="25"/>
      <c r="Z628" s="25"/>
      <c r="AA628" s="25"/>
      <c r="AB628" s="25"/>
      <c r="AC628" s="25"/>
    </row>
    <row r="629" spans="1:29" ht="15.75" customHeight="1">
      <c r="A629" s="25"/>
      <c r="B629" s="25"/>
      <c r="C629" s="25"/>
      <c r="D629" s="25"/>
      <c r="E629" s="25"/>
      <c r="F629" s="25"/>
      <c r="G629" s="25"/>
      <c r="H629" s="25"/>
      <c r="I629" s="25"/>
      <c r="J629" s="25"/>
      <c r="K629" s="25"/>
      <c r="L629" s="25"/>
      <c r="M629" s="25"/>
      <c r="N629" s="25"/>
      <c r="O629" s="25"/>
      <c r="P629" s="25"/>
      <c r="Q629" s="25"/>
      <c r="R629" s="25"/>
      <c r="S629" s="25"/>
      <c r="T629" s="25"/>
      <c r="U629" s="25"/>
      <c r="V629" s="25"/>
      <c r="W629" s="25"/>
      <c r="X629" s="25"/>
      <c r="Y629" s="25"/>
      <c r="Z629" s="25"/>
      <c r="AA629" s="25"/>
      <c r="AB629" s="25"/>
      <c r="AC629" s="25"/>
    </row>
    <row r="630" spans="1:29" ht="15.75" customHeight="1">
      <c r="A630" s="25"/>
      <c r="B630" s="25"/>
      <c r="C630" s="25"/>
      <c r="D630" s="25"/>
      <c r="E630" s="25"/>
      <c r="F630" s="25"/>
      <c r="G630" s="25"/>
      <c r="H630" s="25"/>
      <c r="I630" s="25"/>
      <c r="J630" s="25"/>
      <c r="K630" s="25"/>
      <c r="L630" s="25"/>
      <c r="M630" s="25"/>
      <c r="N630" s="25"/>
      <c r="O630" s="25"/>
      <c r="P630" s="25"/>
      <c r="Q630" s="25"/>
      <c r="R630" s="25"/>
      <c r="S630" s="25"/>
      <c r="T630" s="25"/>
      <c r="U630" s="25"/>
      <c r="V630" s="25"/>
      <c r="W630" s="25"/>
      <c r="X630" s="25"/>
      <c r="Y630" s="25"/>
      <c r="Z630" s="25"/>
      <c r="AA630" s="25"/>
      <c r="AB630" s="25"/>
      <c r="AC630" s="25"/>
    </row>
    <row r="631" spans="1:29" ht="15.75" customHeight="1">
      <c r="A631" s="25"/>
      <c r="B631" s="25"/>
      <c r="C631" s="25"/>
      <c r="D631" s="25"/>
      <c r="E631" s="25"/>
      <c r="F631" s="25"/>
      <c r="G631" s="25"/>
      <c r="H631" s="25"/>
      <c r="I631" s="25"/>
      <c r="J631" s="25"/>
      <c r="K631" s="25"/>
      <c r="L631" s="25"/>
      <c r="M631" s="25"/>
      <c r="N631" s="25"/>
      <c r="O631" s="25"/>
      <c r="P631" s="25"/>
      <c r="Q631" s="25"/>
      <c r="R631" s="25"/>
      <c r="S631" s="25"/>
      <c r="T631" s="25"/>
      <c r="U631" s="25"/>
      <c r="V631" s="25"/>
      <c r="W631" s="25"/>
      <c r="X631" s="25"/>
      <c r="Y631" s="25"/>
      <c r="Z631" s="25"/>
      <c r="AA631" s="25"/>
      <c r="AB631" s="25"/>
      <c r="AC631" s="25"/>
    </row>
    <row r="632" spans="1:29" ht="15.75" customHeight="1">
      <c r="A632" s="25"/>
      <c r="B632" s="25"/>
      <c r="C632" s="25"/>
      <c r="D632" s="25"/>
      <c r="E632" s="25"/>
      <c r="F632" s="25"/>
      <c r="G632" s="25"/>
      <c r="H632" s="25"/>
      <c r="I632" s="25"/>
      <c r="J632" s="25"/>
      <c r="K632" s="25"/>
      <c r="L632" s="25"/>
      <c r="M632" s="25"/>
      <c r="N632" s="25"/>
      <c r="O632" s="25"/>
      <c r="P632" s="25"/>
      <c r="Q632" s="25"/>
      <c r="R632" s="25"/>
      <c r="S632" s="25"/>
      <c r="T632" s="25"/>
      <c r="U632" s="25"/>
      <c r="V632" s="25"/>
      <c r="W632" s="25"/>
      <c r="X632" s="25"/>
      <c r="Y632" s="25"/>
      <c r="Z632" s="25"/>
      <c r="AA632" s="25"/>
      <c r="AB632" s="25"/>
      <c r="AC632" s="25"/>
    </row>
    <row r="633" spans="1:29" ht="15.75" customHeight="1">
      <c r="A633" s="25"/>
      <c r="B633" s="25"/>
      <c r="C633" s="25"/>
      <c r="D633" s="25"/>
      <c r="E633" s="25"/>
      <c r="F633" s="25"/>
      <c r="G633" s="25"/>
      <c r="H633" s="25"/>
      <c r="I633" s="25"/>
      <c r="J633" s="25"/>
      <c r="K633" s="25"/>
      <c r="L633" s="25"/>
      <c r="M633" s="25"/>
      <c r="N633" s="25"/>
      <c r="O633" s="25"/>
      <c r="P633" s="25"/>
      <c r="Q633" s="25"/>
      <c r="R633" s="25"/>
      <c r="S633" s="25"/>
      <c r="T633" s="25"/>
      <c r="U633" s="25"/>
      <c r="V633" s="25"/>
      <c r="W633" s="25"/>
      <c r="X633" s="25"/>
      <c r="Y633" s="25"/>
      <c r="Z633" s="25"/>
      <c r="AA633" s="25"/>
      <c r="AB633" s="25"/>
      <c r="AC633" s="25"/>
    </row>
    <row r="634" spans="1:29" ht="15.75" customHeight="1">
      <c r="A634" s="25"/>
      <c r="B634" s="25"/>
      <c r="C634" s="25"/>
      <c r="D634" s="25"/>
      <c r="E634" s="25"/>
      <c r="F634" s="25"/>
      <c r="G634" s="25"/>
      <c r="H634" s="25"/>
      <c r="I634" s="25"/>
      <c r="J634" s="25"/>
      <c r="K634" s="25"/>
      <c r="L634" s="25"/>
      <c r="M634" s="25"/>
      <c r="N634" s="25"/>
      <c r="O634" s="25"/>
      <c r="P634" s="25"/>
      <c r="Q634" s="25"/>
      <c r="R634" s="25"/>
      <c r="S634" s="25"/>
      <c r="T634" s="25"/>
      <c r="U634" s="25"/>
      <c r="V634" s="25"/>
      <c r="W634" s="25"/>
      <c r="X634" s="25"/>
      <c r="Y634" s="25"/>
      <c r="Z634" s="25"/>
      <c r="AA634" s="25"/>
      <c r="AB634" s="25"/>
      <c r="AC634" s="25"/>
    </row>
    <row r="635" spans="1:29" ht="15.75" customHeight="1">
      <c r="A635" s="25"/>
      <c r="B635" s="25"/>
      <c r="C635" s="25"/>
      <c r="D635" s="25"/>
      <c r="E635" s="25"/>
      <c r="F635" s="25"/>
      <c r="G635" s="25"/>
      <c r="H635" s="25"/>
      <c r="I635" s="25"/>
      <c r="J635" s="25"/>
      <c r="K635" s="25"/>
      <c r="L635" s="25"/>
      <c r="M635" s="25"/>
      <c r="N635" s="25"/>
      <c r="O635" s="25"/>
      <c r="P635" s="25"/>
      <c r="Q635" s="25"/>
      <c r="R635" s="25"/>
      <c r="S635" s="25"/>
      <c r="T635" s="25"/>
      <c r="U635" s="25"/>
      <c r="V635" s="25"/>
      <c r="W635" s="25"/>
      <c r="X635" s="25"/>
      <c r="Y635" s="25"/>
      <c r="Z635" s="25"/>
      <c r="AA635" s="25"/>
      <c r="AB635" s="25"/>
      <c r="AC635" s="25"/>
    </row>
    <row r="636" spans="1:29" ht="15.75" customHeight="1">
      <c r="A636" s="25"/>
      <c r="B636" s="25"/>
      <c r="C636" s="25"/>
      <c r="D636" s="25"/>
      <c r="E636" s="25"/>
      <c r="F636" s="25"/>
      <c r="G636" s="25"/>
      <c r="H636" s="25"/>
      <c r="I636" s="25"/>
      <c r="J636" s="25"/>
      <c r="K636" s="25"/>
      <c r="L636" s="25"/>
      <c r="M636" s="25"/>
      <c r="N636" s="25"/>
      <c r="O636" s="25"/>
      <c r="P636" s="25"/>
      <c r="Q636" s="25"/>
      <c r="R636" s="25"/>
      <c r="S636" s="25"/>
      <c r="T636" s="25"/>
      <c r="U636" s="25"/>
      <c r="V636" s="25"/>
      <c r="W636" s="25"/>
      <c r="X636" s="25"/>
      <c r="Y636" s="25"/>
      <c r="Z636" s="25"/>
      <c r="AA636" s="25"/>
      <c r="AB636" s="25"/>
      <c r="AC636" s="25"/>
    </row>
    <row r="637" spans="1:29" ht="15.75" customHeight="1">
      <c r="A637" s="25"/>
      <c r="B637" s="25"/>
      <c r="C637" s="25"/>
      <c r="D637" s="25"/>
      <c r="E637" s="25"/>
      <c r="F637" s="25"/>
      <c r="G637" s="25"/>
      <c r="H637" s="25"/>
      <c r="I637" s="25"/>
      <c r="J637" s="25"/>
      <c r="K637" s="25"/>
      <c r="L637" s="25"/>
      <c r="M637" s="25"/>
      <c r="N637" s="25"/>
      <c r="O637" s="25"/>
      <c r="P637" s="25"/>
      <c r="Q637" s="25"/>
      <c r="R637" s="25"/>
      <c r="S637" s="25"/>
      <c r="T637" s="25"/>
      <c r="U637" s="25"/>
      <c r="V637" s="25"/>
      <c r="W637" s="25"/>
      <c r="X637" s="25"/>
      <c r="Y637" s="25"/>
      <c r="Z637" s="25"/>
      <c r="AA637" s="25"/>
      <c r="AB637" s="25"/>
      <c r="AC637" s="25"/>
    </row>
    <row r="638" spans="1:29" ht="15.75" customHeight="1">
      <c r="A638" s="25"/>
      <c r="B638" s="25"/>
      <c r="C638" s="25"/>
      <c r="D638" s="25"/>
      <c r="E638" s="25"/>
      <c r="F638" s="25"/>
      <c r="G638" s="25"/>
      <c r="H638" s="25"/>
      <c r="I638" s="25"/>
      <c r="J638" s="25"/>
      <c r="K638" s="25"/>
      <c r="L638" s="25"/>
      <c r="M638" s="25"/>
      <c r="N638" s="25"/>
      <c r="O638" s="25"/>
      <c r="P638" s="25"/>
      <c r="Q638" s="25"/>
      <c r="R638" s="25"/>
      <c r="S638" s="25"/>
      <c r="T638" s="25"/>
      <c r="U638" s="25"/>
      <c r="V638" s="25"/>
      <c r="W638" s="25"/>
      <c r="X638" s="25"/>
      <c r="Y638" s="25"/>
      <c r="Z638" s="25"/>
      <c r="AA638" s="25"/>
      <c r="AB638" s="25"/>
      <c r="AC638" s="25"/>
    </row>
    <row r="639" spans="1:29" ht="15.75" customHeight="1">
      <c r="A639" s="25"/>
      <c r="B639" s="25"/>
      <c r="C639" s="25"/>
      <c r="D639" s="25"/>
      <c r="E639" s="25"/>
      <c r="F639" s="25"/>
      <c r="G639" s="25"/>
      <c r="H639" s="25"/>
      <c r="I639" s="25"/>
      <c r="J639" s="25"/>
      <c r="K639" s="25"/>
      <c r="L639" s="25"/>
      <c r="M639" s="25"/>
      <c r="N639" s="25"/>
      <c r="O639" s="25"/>
      <c r="P639" s="25"/>
      <c r="Q639" s="25"/>
      <c r="R639" s="25"/>
      <c r="S639" s="25"/>
      <c r="T639" s="25"/>
      <c r="U639" s="25"/>
      <c r="V639" s="25"/>
      <c r="W639" s="25"/>
      <c r="X639" s="25"/>
      <c r="Y639" s="25"/>
      <c r="Z639" s="25"/>
      <c r="AA639" s="25"/>
      <c r="AB639" s="25"/>
      <c r="AC639" s="25"/>
    </row>
    <row r="640" spans="1:29" ht="15.75" customHeight="1">
      <c r="A640" s="25"/>
      <c r="B640" s="25"/>
      <c r="C640" s="25"/>
      <c r="D640" s="25"/>
      <c r="E640" s="25"/>
      <c r="F640" s="25"/>
      <c r="G640" s="25"/>
      <c r="H640" s="25"/>
      <c r="I640" s="25"/>
      <c r="J640" s="25"/>
      <c r="K640" s="25"/>
      <c r="L640" s="25"/>
      <c r="M640" s="25"/>
      <c r="N640" s="25"/>
      <c r="O640" s="25"/>
      <c r="P640" s="25"/>
      <c r="Q640" s="25"/>
      <c r="R640" s="25"/>
      <c r="S640" s="25"/>
      <c r="T640" s="25"/>
      <c r="U640" s="25"/>
      <c r="V640" s="25"/>
      <c r="W640" s="25"/>
      <c r="X640" s="25"/>
      <c r="Y640" s="25"/>
      <c r="Z640" s="25"/>
      <c r="AA640" s="25"/>
      <c r="AB640" s="25"/>
      <c r="AC640" s="25"/>
    </row>
    <row r="641" spans="1:29" ht="15.75" customHeight="1">
      <c r="A641" s="25"/>
      <c r="B641" s="25"/>
      <c r="C641" s="25"/>
      <c r="D641" s="25"/>
      <c r="E641" s="25"/>
      <c r="F641" s="25"/>
      <c r="G641" s="25"/>
      <c r="H641" s="25"/>
      <c r="I641" s="25"/>
      <c r="J641" s="25"/>
      <c r="K641" s="25"/>
      <c r="L641" s="25"/>
      <c r="M641" s="25"/>
      <c r="N641" s="25"/>
      <c r="O641" s="25"/>
      <c r="P641" s="25"/>
      <c r="Q641" s="25"/>
      <c r="R641" s="25"/>
      <c r="S641" s="25"/>
      <c r="T641" s="25"/>
      <c r="U641" s="25"/>
      <c r="V641" s="25"/>
      <c r="W641" s="25"/>
      <c r="X641" s="25"/>
      <c r="Y641" s="25"/>
      <c r="Z641" s="25"/>
      <c r="AA641" s="25"/>
      <c r="AB641" s="25"/>
      <c r="AC641" s="25"/>
    </row>
    <row r="642" spans="1:29" ht="15.75" customHeight="1">
      <c r="A642" s="25"/>
      <c r="B642" s="25"/>
      <c r="C642" s="25"/>
      <c r="D642" s="25"/>
      <c r="E642" s="25"/>
      <c r="F642" s="25"/>
      <c r="G642" s="25"/>
      <c r="H642" s="25"/>
      <c r="I642" s="25"/>
      <c r="J642" s="25"/>
      <c r="K642" s="25"/>
      <c r="L642" s="25"/>
      <c r="M642" s="25"/>
      <c r="N642" s="25"/>
      <c r="O642" s="25"/>
      <c r="P642" s="25"/>
      <c r="Q642" s="25"/>
      <c r="R642" s="25"/>
      <c r="S642" s="25"/>
      <c r="T642" s="25"/>
      <c r="U642" s="25"/>
      <c r="V642" s="25"/>
      <c r="W642" s="25"/>
      <c r="X642" s="25"/>
      <c r="Y642" s="25"/>
      <c r="Z642" s="25"/>
      <c r="AA642" s="25"/>
      <c r="AB642" s="25"/>
      <c r="AC642" s="25"/>
    </row>
    <row r="643" spans="1:29" ht="15.75" customHeight="1">
      <c r="A643" s="25"/>
      <c r="B643" s="25"/>
      <c r="C643" s="25"/>
      <c r="D643" s="25"/>
      <c r="E643" s="25"/>
      <c r="F643" s="25"/>
      <c r="G643" s="25"/>
      <c r="H643" s="25"/>
      <c r="I643" s="25"/>
      <c r="J643" s="25"/>
      <c r="K643" s="25"/>
      <c r="L643" s="25"/>
      <c r="M643" s="25"/>
      <c r="N643" s="25"/>
      <c r="O643" s="25"/>
      <c r="P643" s="25"/>
      <c r="Q643" s="25"/>
      <c r="R643" s="25"/>
      <c r="S643" s="25"/>
      <c r="T643" s="25"/>
      <c r="U643" s="25"/>
      <c r="V643" s="25"/>
      <c r="W643" s="25"/>
      <c r="X643" s="25"/>
      <c r="Y643" s="25"/>
      <c r="Z643" s="25"/>
      <c r="AA643" s="25"/>
      <c r="AB643" s="25"/>
      <c r="AC643" s="25"/>
    </row>
    <row r="644" spans="1:29" ht="15.75" customHeight="1">
      <c r="A644" s="25"/>
      <c r="B644" s="25"/>
      <c r="C644" s="25"/>
      <c r="D644" s="25"/>
      <c r="E644" s="25"/>
      <c r="F644" s="25"/>
      <c r="G644" s="25"/>
      <c r="H644" s="25"/>
      <c r="I644" s="25"/>
      <c r="J644" s="25"/>
      <c r="K644" s="25"/>
      <c r="L644" s="25"/>
      <c r="M644" s="25"/>
      <c r="N644" s="25"/>
      <c r="O644" s="25"/>
      <c r="P644" s="25"/>
      <c r="Q644" s="25"/>
      <c r="R644" s="25"/>
      <c r="S644" s="25"/>
      <c r="T644" s="25"/>
      <c r="U644" s="25"/>
      <c r="V644" s="25"/>
      <c r="W644" s="25"/>
      <c r="X644" s="25"/>
      <c r="Y644" s="25"/>
      <c r="Z644" s="25"/>
      <c r="AA644" s="25"/>
      <c r="AB644" s="25"/>
      <c r="AC644" s="25"/>
    </row>
    <row r="645" spans="1:29" ht="15.75" customHeight="1">
      <c r="A645" s="25"/>
      <c r="B645" s="25"/>
      <c r="C645" s="25"/>
      <c r="D645" s="25"/>
      <c r="E645" s="25"/>
      <c r="F645" s="25"/>
      <c r="G645" s="25"/>
      <c r="H645" s="25"/>
      <c r="I645" s="25"/>
      <c r="J645" s="25"/>
      <c r="K645" s="25"/>
      <c r="L645" s="25"/>
      <c r="M645" s="25"/>
      <c r="N645" s="25"/>
      <c r="O645" s="25"/>
      <c r="P645" s="25"/>
      <c r="Q645" s="25"/>
      <c r="R645" s="25"/>
      <c r="S645" s="25"/>
      <c r="T645" s="25"/>
      <c r="U645" s="25"/>
      <c r="V645" s="25"/>
      <c r="W645" s="25"/>
      <c r="X645" s="25"/>
      <c r="Y645" s="25"/>
      <c r="Z645" s="25"/>
      <c r="AA645" s="25"/>
      <c r="AB645" s="25"/>
      <c r="AC645" s="25"/>
    </row>
    <row r="646" spans="1:29" ht="15.75" customHeight="1">
      <c r="A646" s="25"/>
      <c r="B646" s="25"/>
      <c r="C646" s="25"/>
      <c r="D646" s="25"/>
      <c r="E646" s="25"/>
      <c r="F646" s="25"/>
      <c r="G646" s="25"/>
      <c r="H646" s="25"/>
      <c r="I646" s="25"/>
      <c r="J646" s="25"/>
      <c r="K646" s="25"/>
      <c r="L646" s="25"/>
      <c r="M646" s="25"/>
      <c r="N646" s="25"/>
      <c r="O646" s="25"/>
      <c r="P646" s="25"/>
      <c r="Q646" s="25"/>
      <c r="R646" s="25"/>
      <c r="S646" s="25"/>
      <c r="T646" s="25"/>
      <c r="U646" s="25"/>
      <c r="V646" s="25"/>
      <c r="W646" s="25"/>
      <c r="X646" s="25"/>
      <c r="Y646" s="25"/>
      <c r="Z646" s="25"/>
      <c r="AA646" s="25"/>
      <c r="AB646" s="25"/>
      <c r="AC646" s="25"/>
    </row>
    <row r="647" spans="1:29" ht="15.75" customHeight="1">
      <c r="A647" s="25"/>
      <c r="B647" s="25"/>
      <c r="C647" s="25"/>
      <c r="D647" s="25"/>
      <c r="E647" s="25"/>
      <c r="F647" s="25"/>
      <c r="G647" s="25"/>
      <c r="H647" s="25"/>
      <c r="I647" s="25"/>
      <c r="J647" s="25"/>
      <c r="K647" s="25"/>
      <c r="L647" s="25"/>
      <c r="M647" s="25"/>
      <c r="N647" s="25"/>
      <c r="O647" s="25"/>
      <c r="P647" s="25"/>
      <c r="Q647" s="25"/>
      <c r="R647" s="25"/>
      <c r="S647" s="25"/>
      <c r="T647" s="25"/>
      <c r="U647" s="25"/>
      <c r="V647" s="25"/>
      <c r="W647" s="25"/>
      <c r="X647" s="25"/>
      <c r="Y647" s="25"/>
      <c r="Z647" s="25"/>
      <c r="AA647" s="25"/>
      <c r="AB647" s="25"/>
      <c r="AC647" s="25"/>
    </row>
    <row r="648" spans="1:29" ht="15.75" customHeight="1">
      <c r="A648" s="25"/>
      <c r="B648" s="25"/>
      <c r="C648" s="25"/>
      <c r="D648" s="25"/>
      <c r="E648" s="25"/>
      <c r="F648" s="25"/>
      <c r="G648" s="25"/>
      <c r="H648" s="25"/>
      <c r="I648" s="25"/>
      <c r="J648" s="25"/>
      <c r="K648" s="25"/>
      <c r="L648" s="25"/>
      <c r="M648" s="25"/>
      <c r="N648" s="25"/>
      <c r="O648" s="25"/>
      <c r="P648" s="25"/>
      <c r="Q648" s="25"/>
      <c r="R648" s="25"/>
      <c r="S648" s="25"/>
      <c r="T648" s="25"/>
      <c r="U648" s="25"/>
      <c r="V648" s="25"/>
      <c r="W648" s="25"/>
      <c r="X648" s="25"/>
      <c r="Y648" s="25"/>
      <c r="Z648" s="25"/>
      <c r="AA648" s="25"/>
      <c r="AB648" s="25"/>
      <c r="AC648" s="25"/>
    </row>
    <row r="649" spans="1:29" ht="15.75" customHeight="1">
      <c r="A649" s="25"/>
      <c r="B649" s="25"/>
      <c r="C649" s="25"/>
      <c r="D649" s="25"/>
      <c r="E649" s="25"/>
      <c r="F649" s="25"/>
      <c r="G649" s="25"/>
      <c r="H649" s="25"/>
      <c r="I649" s="25"/>
      <c r="J649" s="25"/>
      <c r="K649" s="25"/>
      <c r="L649" s="25"/>
      <c r="M649" s="25"/>
      <c r="N649" s="25"/>
      <c r="O649" s="25"/>
      <c r="P649" s="25"/>
      <c r="Q649" s="25"/>
      <c r="R649" s="25"/>
      <c r="S649" s="25"/>
      <c r="T649" s="25"/>
      <c r="U649" s="25"/>
      <c r="V649" s="25"/>
      <c r="W649" s="25"/>
      <c r="X649" s="25"/>
      <c r="Y649" s="25"/>
      <c r="Z649" s="25"/>
      <c r="AA649" s="25"/>
      <c r="AB649" s="25"/>
      <c r="AC649" s="25"/>
    </row>
    <row r="650" spans="1:29" ht="15.75" customHeight="1">
      <c r="A650" s="25"/>
      <c r="B650" s="25"/>
      <c r="C650" s="25"/>
      <c r="D650" s="25"/>
      <c r="E650" s="25"/>
      <c r="F650" s="25"/>
      <c r="G650" s="25"/>
      <c r="H650" s="25"/>
      <c r="I650" s="25"/>
      <c r="J650" s="25"/>
      <c r="K650" s="25"/>
      <c r="L650" s="25"/>
      <c r="M650" s="25"/>
      <c r="N650" s="25"/>
      <c r="O650" s="25"/>
      <c r="P650" s="25"/>
      <c r="Q650" s="25"/>
      <c r="R650" s="25"/>
      <c r="S650" s="25"/>
      <c r="T650" s="25"/>
      <c r="U650" s="25"/>
      <c r="V650" s="25"/>
      <c r="W650" s="25"/>
      <c r="X650" s="25"/>
      <c r="Y650" s="25"/>
      <c r="Z650" s="25"/>
      <c r="AA650" s="25"/>
      <c r="AB650" s="25"/>
      <c r="AC650" s="25"/>
    </row>
    <row r="651" spans="1:29" ht="15.75" customHeight="1">
      <c r="A651" s="25"/>
      <c r="B651" s="25"/>
      <c r="C651" s="25"/>
      <c r="D651" s="25"/>
      <c r="E651" s="25"/>
      <c r="F651" s="25"/>
      <c r="G651" s="25"/>
      <c r="H651" s="25"/>
      <c r="I651" s="25"/>
      <c r="J651" s="25"/>
      <c r="K651" s="25"/>
      <c r="L651" s="25"/>
      <c r="M651" s="25"/>
      <c r="N651" s="25"/>
      <c r="O651" s="25"/>
      <c r="P651" s="25"/>
      <c r="Q651" s="25"/>
      <c r="R651" s="25"/>
      <c r="S651" s="25"/>
      <c r="T651" s="25"/>
      <c r="U651" s="25"/>
      <c r="V651" s="25"/>
      <c r="W651" s="25"/>
      <c r="X651" s="25"/>
      <c r="Y651" s="25"/>
      <c r="Z651" s="25"/>
      <c r="AA651" s="25"/>
      <c r="AB651" s="25"/>
      <c r="AC651" s="25"/>
    </row>
    <row r="652" spans="1:29" ht="15.75" customHeight="1">
      <c r="A652" s="25"/>
      <c r="B652" s="25"/>
      <c r="C652" s="25"/>
      <c r="D652" s="25"/>
      <c r="E652" s="25"/>
      <c r="F652" s="25"/>
      <c r="G652" s="25"/>
      <c r="H652" s="25"/>
      <c r="I652" s="25"/>
      <c r="J652" s="25"/>
      <c r="K652" s="25"/>
      <c r="L652" s="25"/>
      <c r="M652" s="25"/>
      <c r="N652" s="25"/>
      <c r="O652" s="25"/>
      <c r="P652" s="25"/>
      <c r="Q652" s="25"/>
      <c r="R652" s="25"/>
      <c r="S652" s="25"/>
      <c r="T652" s="25"/>
      <c r="U652" s="25"/>
      <c r="V652" s="25"/>
      <c r="W652" s="25"/>
      <c r="X652" s="25"/>
      <c r="Y652" s="25"/>
      <c r="Z652" s="25"/>
      <c r="AA652" s="25"/>
      <c r="AB652" s="25"/>
      <c r="AC652" s="25"/>
    </row>
    <row r="653" spans="1:29" ht="15.75" customHeight="1">
      <c r="A653" s="25"/>
      <c r="B653" s="25"/>
      <c r="C653" s="25"/>
      <c r="D653" s="25"/>
      <c r="E653" s="25"/>
      <c r="F653" s="25"/>
      <c r="G653" s="25"/>
      <c r="H653" s="25"/>
      <c r="I653" s="25"/>
      <c r="J653" s="25"/>
      <c r="K653" s="25"/>
      <c r="L653" s="25"/>
      <c r="M653" s="25"/>
      <c r="N653" s="25"/>
      <c r="O653" s="25"/>
      <c r="P653" s="25"/>
      <c r="Q653" s="25"/>
      <c r="R653" s="25"/>
      <c r="S653" s="25"/>
      <c r="T653" s="25"/>
      <c r="U653" s="25"/>
      <c r="V653" s="25"/>
      <c r="W653" s="25"/>
      <c r="X653" s="25"/>
      <c r="Y653" s="25"/>
      <c r="Z653" s="25"/>
      <c r="AA653" s="25"/>
      <c r="AB653" s="25"/>
      <c r="AC653" s="25"/>
    </row>
    <row r="654" spans="1:29" ht="15.75" customHeight="1">
      <c r="A654" s="25"/>
      <c r="B654" s="25"/>
      <c r="C654" s="25"/>
      <c r="D654" s="25"/>
      <c r="E654" s="25"/>
      <c r="F654" s="25"/>
      <c r="G654" s="25"/>
      <c r="H654" s="25"/>
      <c r="I654" s="25"/>
      <c r="J654" s="25"/>
      <c r="K654" s="25"/>
      <c r="L654" s="25"/>
      <c r="M654" s="25"/>
      <c r="N654" s="25"/>
      <c r="O654" s="25"/>
      <c r="P654" s="25"/>
      <c r="Q654" s="25"/>
      <c r="R654" s="25"/>
      <c r="S654" s="25"/>
      <c r="T654" s="25"/>
      <c r="U654" s="25"/>
      <c r="V654" s="25"/>
      <c r="W654" s="25"/>
      <c r="X654" s="25"/>
      <c r="Y654" s="25"/>
      <c r="Z654" s="25"/>
      <c r="AA654" s="25"/>
      <c r="AB654" s="25"/>
      <c r="AC654" s="25"/>
    </row>
    <row r="655" spans="1:29" ht="15.75" customHeight="1">
      <c r="A655" s="25"/>
      <c r="B655" s="25"/>
      <c r="C655" s="25"/>
      <c r="D655" s="25"/>
      <c r="E655" s="25"/>
      <c r="F655" s="25"/>
      <c r="G655" s="25"/>
      <c r="H655" s="25"/>
      <c r="I655" s="25"/>
      <c r="J655" s="25"/>
      <c r="K655" s="25"/>
      <c r="L655" s="25"/>
      <c r="M655" s="25"/>
      <c r="N655" s="25"/>
      <c r="O655" s="25"/>
      <c r="P655" s="25"/>
      <c r="Q655" s="25"/>
      <c r="R655" s="25"/>
      <c r="S655" s="25"/>
      <c r="T655" s="25"/>
      <c r="U655" s="25"/>
      <c r="V655" s="25"/>
      <c r="W655" s="25"/>
      <c r="X655" s="25"/>
      <c r="Y655" s="25"/>
      <c r="Z655" s="25"/>
      <c r="AA655" s="25"/>
      <c r="AB655" s="25"/>
      <c r="AC655" s="25"/>
    </row>
    <row r="656" spans="1:29" ht="15.75" customHeight="1">
      <c r="A656" s="25"/>
      <c r="B656" s="25"/>
      <c r="C656" s="25"/>
      <c r="D656" s="25"/>
      <c r="E656" s="25"/>
      <c r="F656" s="25"/>
      <c r="G656" s="25"/>
      <c r="H656" s="25"/>
      <c r="I656" s="25"/>
      <c r="J656" s="25"/>
      <c r="K656" s="25"/>
      <c r="L656" s="25"/>
      <c r="M656" s="25"/>
      <c r="N656" s="25"/>
      <c r="O656" s="25"/>
      <c r="P656" s="25"/>
      <c r="Q656" s="25"/>
      <c r="R656" s="25"/>
      <c r="S656" s="25"/>
      <c r="T656" s="25"/>
      <c r="U656" s="25"/>
      <c r="V656" s="25"/>
      <c r="W656" s="25"/>
      <c r="X656" s="25"/>
      <c r="Y656" s="25"/>
      <c r="Z656" s="25"/>
      <c r="AA656" s="25"/>
      <c r="AB656" s="25"/>
      <c r="AC656" s="25"/>
    </row>
    <row r="657" spans="1:29" ht="15.75" customHeight="1">
      <c r="A657" s="25"/>
      <c r="B657" s="25"/>
      <c r="C657" s="25"/>
      <c r="D657" s="25"/>
      <c r="E657" s="25"/>
      <c r="F657" s="25"/>
      <c r="G657" s="25"/>
      <c r="H657" s="25"/>
      <c r="I657" s="25"/>
      <c r="J657" s="25"/>
      <c r="K657" s="25"/>
      <c r="L657" s="25"/>
      <c r="M657" s="25"/>
      <c r="N657" s="25"/>
      <c r="O657" s="25"/>
      <c r="P657" s="25"/>
      <c r="Q657" s="25"/>
      <c r="R657" s="25"/>
      <c r="S657" s="25"/>
      <c r="T657" s="25"/>
      <c r="U657" s="25"/>
      <c r="V657" s="25"/>
      <c r="W657" s="25"/>
      <c r="X657" s="25"/>
      <c r="Y657" s="25"/>
      <c r="Z657" s="25"/>
      <c r="AA657" s="25"/>
      <c r="AB657" s="25"/>
      <c r="AC657" s="25"/>
    </row>
    <row r="658" spans="1:29" ht="15.75" customHeight="1">
      <c r="A658" s="25"/>
      <c r="B658" s="25"/>
      <c r="C658" s="25"/>
      <c r="D658" s="25"/>
      <c r="E658" s="25"/>
      <c r="F658" s="25"/>
      <c r="G658" s="25"/>
      <c r="H658" s="25"/>
      <c r="I658" s="25"/>
      <c r="J658" s="25"/>
      <c r="K658" s="25"/>
      <c r="L658" s="25"/>
      <c r="M658" s="25"/>
      <c r="N658" s="25"/>
      <c r="O658" s="25"/>
      <c r="P658" s="25"/>
      <c r="Q658" s="25"/>
      <c r="R658" s="25"/>
      <c r="S658" s="25"/>
      <c r="T658" s="25"/>
      <c r="U658" s="25"/>
      <c r="V658" s="25"/>
      <c r="W658" s="25"/>
      <c r="X658" s="25"/>
      <c r="Y658" s="25"/>
      <c r="Z658" s="25"/>
      <c r="AA658" s="25"/>
      <c r="AB658" s="25"/>
      <c r="AC658" s="25"/>
    </row>
    <row r="659" spans="1:29" ht="15.75" customHeight="1">
      <c r="A659" s="25"/>
      <c r="B659" s="25"/>
      <c r="C659" s="25"/>
      <c r="D659" s="25"/>
      <c r="E659" s="25"/>
      <c r="F659" s="25"/>
      <c r="G659" s="25"/>
      <c r="H659" s="25"/>
      <c r="I659" s="25"/>
      <c r="J659" s="25"/>
      <c r="K659" s="25"/>
      <c r="L659" s="25"/>
      <c r="M659" s="25"/>
      <c r="N659" s="25"/>
      <c r="O659" s="25"/>
      <c r="P659" s="25"/>
      <c r="Q659" s="25"/>
      <c r="R659" s="25"/>
      <c r="S659" s="25"/>
      <c r="T659" s="25"/>
      <c r="U659" s="25"/>
      <c r="V659" s="25"/>
      <c r="W659" s="25"/>
      <c r="X659" s="25"/>
      <c r="Y659" s="25"/>
      <c r="Z659" s="25"/>
      <c r="AA659" s="25"/>
      <c r="AB659" s="25"/>
      <c r="AC659" s="25"/>
    </row>
    <row r="660" spans="1:29" ht="15.75" customHeight="1">
      <c r="A660" s="25"/>
      <c r="B660" s="25"/>
      <c r="C660" s="25"/>
      <c r="D660" s="25"/>
      <c r="E660" s="25"/>
      <c r="F660" s="25"/>
      <c r="G660" s="25"/>
      <c r="H660" s="25"/>
      <c r="I660" s="25"/>
      <c r="J660" s="25"/>
      <c r="K660" s="25"/>
      <c r="L660" s="25"/>
      <c r="M660" s="25"/>
      <c r="N660" s="25"/>
      <c r="O660" s="25"/>
      <c r="P660" s="25"/>
      <c r="Q660" s="25"/>
      <c r="R660" s="25"/>
      <c r="S660" s="25"/>
      <c r="T660" s="25"/>
      <c r="U660" s="25"/>
      <c r="V660" s="25"/>
      <c r="W660" s="25"/>
      <c r="X660" s="25"/>
      <c r="Y660" s="25"/>
      <c r="Z660" s="25"/>
      <c r="AA660" s="25"/>
      <c r="AB660" s="25"/>
      <c r="AC660" s="25"/>
    </row>
    <row r="661" spans="1:29" ht="15.75" customHeight="1">
      <c r="A661" s="25"/>
      <c r="B661" s="25"/>
      <c r="C661" s="25"/>
      <c r="D661" s="25"/>
      <c r="E661" s="25"/>
      <c r="F661" s="25"/>
      <c r="G661" s="25"/>
      <c r="H661" s="25"/>
      <c r="I661" s="25"/>
      <c r="J661" s="25"/>
      <c r="K661" s="25"/>
      <c r="L661" s="25"/>
      <c r="M661" s="25"/>
      <c r="N661" s="25"/>
      <c r="O661" s="25"/>
      <c r="P661" s="25"/>
      <c r="Q661" s="25"/>
      <c r="R661" s="25"/>
      <c r="S661" s="25"/>
      <c r="T661" s="25"/>
      <c r="U661" s="25"/>
      <c r="V661" s="25"/>
      <c r="W661" s="25"/>
      <c r="X661" s="25"/>
      <c r="Y661" s="25"/>
      <c r="Z661" s="25"/>
      <c r="AA661" s="25"/>
      <c r="AB661" s="25"/>
      <c r="AC661" s="25"/>
    </row>
    <row r="662" spans="1:29" ht="15.75" customHeight="1">
      <c r="A662" s="25"/>
      <c r="B662" s="25"/>
      <c r="C662" s="25"/>
      <c r="D662" s="25"/>
      <c r="E662" s="25"/>
      <c r="F662" s="25"/>
      <c r="G662" s="25"/>
      <c r="H662" s="25"/>
      <c r="I662" s="25"/>
      <c r="J662" s="25"/>
      <c r="K662" s="25"/>
      <c r="L662" s="25"/>
      <c r="M662" s="25"/>
      <c r="N662" s="25"/>
      <c r="O662" s="25"/>
      <c r="P662" s="25"/>
      <c r="Q662" s="25"/>
      <c r="R662" s="25"/>
      <c r="S662" s="25"/>
      <c r="T662" s="25"/>
      <c r="U662" s="25"/>
      <c r="V662" s="25"/>
      <c r="W662" s="25"/>
      <c r="X662" s="25"/>
      <c r="Y662" s="25"/>
      <c r="Z662" s="25"/>
      <c r="AA662" s="25"/>
      <c r="AB662" s="25"/>
      <c r="AC662" s="25"/>
    </row>
    <row r="663" spans="1:29" ht="15.75" customHeight="1">
      <c r="A663" s="25"/>
      <c r="B663" s="25"/>
      <c r="C663" s="25"/>
      <c r="D663" s="25"/>
      <c r="E663" s="25"/>
      <c r="F663" s="25"/>
      <c r="G663" s="25"/>
      <c r="H663" s="25"/>
      <c r="I663" s="25"/>
      <c r="J663" s="25"/>
      <c r="K663" s="25"/>
      <c r="L663" s="25"/>
      <c r="M663" s="25"/>
      <c r="N663" s="25"/>
      <c r="O663" s="25"/>
      <c r="P663" s="25"/>
      <c r="Q663" s="25"/>
      <c r="R663" s="25"/>
      <c r="S663" s="25"/>
      <c r="T663" s="25"/>
      <c r="U663" s="25"/>
      <c r="V663" s="25"/>
      <c r="W663" s="25"/>
      <c r="X663" s="25"/>
      <c r="Y663" s="25"/>
      <c r="Z663" s="25"/>
      <c r="AA663" s="25"/>
      <c r="AB663" s="25"/>
      <c r="AC663" s="25"/>
    </row>
    <row r="664" spans="1:29" ht="15.75" customHeight="1">
      <c r="A664" s="25"/>
      <c r="B664" s="25"/>
      <c r="C664" s="25"/>
      <c r="D664" s="25"/>
      <c r="E664" s="25"/>
      <c r="F664" s="25"/>
      <c r="G664" s="25"/>
      <c r="H664" s="25"/>
      <c r="I664" s="25"/>
      <c r="J664" s="25"/>
      <c r="K664" s="25"/>
      <c r="L664" s="25"/>
      <c r="M664" s="25"/>
      <c r="N664" s="25"/>
      <c r="O664" s="25"/>
      <c r="P664" s="25"/>
      <c r="Q664" s="25"/>
      <c r="R664" s="25"/>
      <c r="S664" s="25"/>
      <c r="T664" s="25"/>
      <c r="U664" s="25"/>
      <c r="V664" s="25"/>
      <c r="W664" s="25"/>
      <c r="X664" s="25"/>
      <c r="Y664" s="25"/>
      <c r="Z664" s="25"/>
      <c r="AA664" s="25"/>
      <c r="AB664" s="25"/>
      <c r="AC664" s="25"/>
    </row>
    <row r="665" spans="1:29" ht="15.75" customHeight="1">
      <c r="A665" s="25"/>
      <c r="B665" s="25"/>
      <c r="C665" s="25"/>
      <c r="D665" s="25"/>
      <c r="E665" s="25"/>
      <c r="F665" s="25"/>
      <c r="G665" s="25"/>
      <c r="H665" s="25"/>
      <c r="I665" s="25"/>
      <c r="J665" s="25"/>
      <c r="K665" s="25"/>
      <c r="L665" s="25"/>
      <c r="M665" s="25"/>
      <c r="N665" s="25"/>
      <c r="O665" s="25"/>
      <c r="P665" s="25"/>
      <c r="Q665" s="25"/>
      <c r="R665" s="25"/>
      <c r="S665" s="25"/>
      <c r="T665" s="25"/>
      <c r="U665" s="25"/>
      <c r="V665" s="25"/>
      <c r="W665" s="25"/>
      <c r="X665" s="25"/>
      <c r="Y665" s="25"/>
      <c r="Z665" s="25"/>
      <c r="AA665" s="25"/>
      <c r="AB665" s="25"/>
      <c r="AC665" s="25"/>
    </row>
    <row r="666" spans="1:29" ht="15.75" customHeight="1">
      <c r="A666" s="25"/>
      <c r="B666" s="25"/>
      <c r="C666" s="25"/>
      <c r="D666" s="25"/>
      <c r="E666" s="25"/>
      <c r="F666" s="25"/>
      <c r="G666" s="25"/>
      <c r="H666" s="25"/>
      <c r="I666" s="25"/>
      <c r="J666" s="25"/>
      <c r="K666" s="25"/>
      <c r="L666" s="25"/>
      <c r="M666" s="25"/>
      <c r="N666" s="25"/>
      <c r="O666" s="25"/>
      <c r="P666" s="25"/>
      <c r="Q666" s="25"/>
      <c r="R666" s="25"/>
      <c r="S666" s="25"/>
      <c r="T666" s="25"/>
      <c r="U666" s="25"/>
      <c r="V666" s="25"/>
      <c r="W666" s="25"/>
      <c r="X666" s="25"/>
      <c r="Y666" s="25"/>
      <c r="Z666" s="25"/>
      <c r="AA666" s="25"/>
      <c r="AB666" s="25"/>
      <c r="AC666" s="25"/>
    </row>
    <row r="667" spans="1:29" ht="15.75" customHeight="1">
      <c r="A667" s="25"/>
      <c r="B667" s="25"/>
      <c r="C667" s="25"/>
      <c r="D667" s="25"/>
      <c r="E667" s="25"/>
      <c r="F667" s="25"/>
      <c r="G667" s="25"/>
      <c r="H667" s="25"/>
      <c r="I667" s="25"/>
      <c r="J667" s="25"/>
      <c r="K667" s="25"/>
      <c r="L667" s="25"/>
      <c r="M667" s="25"/>
      <c r="N667" s="25"/>
      <c r="O667" s="25"/>
      <c r="P667" s="25"/>
      <c r="Q667" s="25"/>
      <c r="R667" s="25"/>
      <c r="S667" s="25"/>
      <c r="T667" s="25"/>
      <c r="U667" s="25"/>
      <c r="V667" s="25"/>
      <c r="W667" s="25"/>
      <c r="X667" s="25"/>
      <c r="Y667" s="25"/>
      <c r="Z667" s="25"/>
      <c r="AA667" s="25"/>
      <c r="AB667" s="25"/>
      <c r="AC667" s="25"/>
    </row>
    <row r="668" spans="1:29" ht="15.75" customHeight="1">
      <c r="A668" s="25"/>
      <c r="B668" s="25"/>
      <c r="C668" s="25"/>
      <c r="D668" s="25"/>
      <c r="E668" s="25"/>
      <c r="F668" s="25"/>
      <c r="G668" s="25"/>
      <c r="H668" s="25"/>
      <c r="I668" s="25"/>
      <c r="J668" s="25"/>
      <c r="K668" s="25"/>
      <c r="L668" s="25"/>
      <c r="M668" s="25"/>
      <c r="N668" s="25"/>
      <c r="O668" s="25"/>
      <c r="P668" s="25"/>
      <c r="Q668" s="25"/>
      <c r="R668" s="25"/>
      <c r="S668" s="25"/>
      <c r="T668" s="25"/>
      <c r="U668" s="25"/>
      <c r="V668" s="25"/>
      <c r="W668" s="25"/>
      <c r="X668" s="25"/>
      <c r="Y668" s="25"/>
      <c r="Z668" s="25"/>
      <c r="AA668" s="25"/>
      <c r="AB668" s="25"/>
      <c r="AC668" s="25"/>
    </row>
    <row r="669" spans="1:29" ht="15.75" customHeight="1">
      <c r="A669" s="25"/>
      <c r="B669" s="25"/>
      <c r="C669" s="25"/>
      <c r="D669" s="25"/>
      <c r="E669" s="25"/>
      <c r="F669" s="25"/>
      <c r="G669" s="25"/>
      <c r="H669" s="25"/>
      <c r="I669" s="25"/>
      <c r="J669" s="25"/>
      <c r="K669" s="25"/>
      <c r="L669" s="25"/>
      <c r="M669" s="25"/>
      <c r="N669" s="25"/>
      <c r="O669" s="25"/>
      <c r="P669" s="25"/>
      <c r="Q669" s="25"/>
      <c r="R669" s="25"/>
      <c r="S669" s="25"/>
      <c r="T669" s="25"/>
      <c r="U669" s="25"/>
      <c r="V669" s="25"/>
      <c r="W669" s="25"/>
      <c r="X669" s="25"/>
      <c r="Y669" s="25"/>
      <c r="Z669" s="25"/>
      <c r="AA669" s="25"/>
      <c r="AB669" s="25"/>
      <c r="AC669" s="25"/>
    </row>
    <row r="670" spans="1:29" ht="15.75" customHeight="1">
      <c r="A670" s="25"/>
      <c r="B670" s="25"/>
      <c r="C670" s="25"/>
      <c r="D670" s="25"/>
      <c r="E670" s="25"/>
      <c r="F670" s="25"/>
      <c r="G670" s="25"/>
      <c r="H670" s="25"/>
      <c r="I670" s="25"/>
      <c r="J670" s="25"/>
      <c r="K670" s="25"/>
      <c r="L670" s="25"/>
      <c r="M670" s="25"/>
      <c r="N670" s="25"/>
      <c r="O670" s="25"/>
      <c r="P670" s="25"/>
      <c r="Q670" s="25"/>
      <c r="R670" s="25"/>
      <c r="S670" s="25"/>
      <c r="T670" s="25"/>
      <c r="U670" s="25"/>
      <c r="V670" s="25"/>
      <c r="W670" s="25"/>
      <c r="X670" s="25"/>
      <c r="Y670" s="25"/>
      <c r="Z670" s="25"/>
      <c r="AA670" s="25"/>
      <c r="AB670" s="25"/>
      <c r="AC670" s="25"/>
    </row>
    <row r="671" spans="1:29" ht="15.75" customHeight="1">
      <c r="A671" s="25"/>
      <c r="B671" s="25"/>
      <c r="C671" s="25"/>
      <c r="D671" s="25"/>
      <c r="E671" s="25"/>
      <c r="F671" s="25"/>
      <c r="G671" s="25"/>
      <c r="H671" s="25"/>
      <c r="I671" s="25"/>
      <c r="J671" s="25"/>
      <c r="K671" s="25"/>
      <c r="L671" s="25"/>
      <c r="M671" s="25"/>
      <c r="N671" s="25"/>
      <c r="O671" s="25"/>
      <c r="P671" s="25"/>
      <c r="Q671" s="25"/>
      <c r="R671" s="25"/>
      <c r="S671" s="25"/>
      <c r="T671" s="25"/>
      <c r="U671" s="25"/>
      <c r="V671" s="25"/>
      <c r="W671" s="25"/>
      <c r="X671" s="25"/>
      <c r="Y671" s="25"/>
      <c r="Z671" s="25"/>
      <c r="AA671" s="25"/>
      <c r="AB671" s="25"/>
      <c r="AC671" s="25"/>
    </row>
    <row r="672" spans="1:29" ht="15.75" customHeight="1">
      <c r="A672" s="25"/>
      <c r="B672" s="25"/>
      <c r="C672" s="25"/>
      <c r="D672" s="25"/>
      <c r="E672" s="25"/>
      <c r="F672" s="25"/>
      <c r="G672" s="25"/>
      <c r="H672" s="25"/>
      <c r="I672" s="25"/>
      <c r="J672" s="25"/>
      <c r="K672" s="25"/>
      <c r="L672" s="25"/>
      <c r="M672" s="25"/>
      <c r="N672" s="25"/>
      <c r="O672" s="25"/>
      <c r="P672" s="25"/>
      <c r="Q672" s="25"/>
      <c r="R672" s="25"/>
      <c r="S672" s="25"/>
      <c r="T672" s="25"/>
      <c r="U672" s="25"/>
      <c r="V672" s="25"/>
      <c r="W672" s="25"/>
      <c r="X672" s="25"/>
      <c r="Y672" s="25"/>
      <c r="Z672" s="25"/>
      <c r="AA672" s="25"/>
      <c r="AB672" s="25"/>
      <c r="AC672" s="25"/>
    </row>
    <row r="673" spans="1:29" ht="15.75" customHeight="1">
      <c r="A673" s="25"/>
      <c r="B673" s="25"/>
      <c r="C673" s="25"/>
      <c r="D673" s="25"/>
      <c r="E673" s="25"/>
      <c r="F673" s="25"/>
      <c r="G673" s="25"/>
      <c r="H673" s="25"/>
      <c r="I673" s="25"/>
      <c r="J673" s="25"/>
      <c r="K673" s="25"/>
      <c r="L673" s="25"/>
      <c r="M673" s="25"/>
      <c r="N673" s="25"/>
      <c r="O673" s="25"/>
      <c r="P673" s="25"/>
      <c r="Q673" s="25"/>
      <c r="R673" s="25"/>
      <c r="S673" s="25"/>
      <c r="T673" s="25"/>
      <c r="U673" s="25"/>
      <c r="V673" s="25"/>
      <c r="W673" s="25"/>
      <c r="X673" s="25"/>
      <c r="Y673" s="25"/>
      <c r="Z673" s="25"/>
      <c r="AA673" s="25"/>
      <c r="AB673" s="25"/>
      <c r="AC673" s="25"/>
    </row>
    <row r="674" spans="1:29" ht="15.75" customHeight="1">
      <c r="A674" s="25"/>
      <c r="B674" s="25"/>
      <c r="C674" s="25"/>
      <c r="D674" s="25"/>
      <c r="E674" s="25"/>
      <c r="F674" s="25"/>
      <c r="G674" s="25"/>
      <c r="H674" s="25"/>
      <c r="I674" s="25"/>
      <c r="J674" s="25"/>
      <c r="K674" s="25"/>
      <c r="L674" s="25"/>
      <c r="M674" s="25"/>
      <c r="N674" s="25"/>
      <c r="O674" s="25"/>
      <c r="P674" s="25"/>
      <c r="Q674" s="25"/>
      <c r="R674" s="25"/>
      <c r="S674" s="25"/>
      <c r="T674" s="25"/>
      <c r="U674" s="25"/>
      <c r="V674" s="25"/>
      <c r="W674" s="25"/>
      <c r="X674" s="25"/>
      <c r="Y674" s="25"/>
      <c r="Z674" s="25"/>
      <c r="AA674" s="25"/>
      <c r="AB674" s="25"/>
      <c r="AC674" s="25"/>
    </row>
    <row r="675" spans="1:29" ht="15.75" customHeight="1">
      <c r="A675" s="25"/>
      <c r="B675" s="25"/>
      <c r="C675" s="25"/>
      <c r="D675" s="25"/>
      <c r="E675" s="25"/>
      <c r="F675" s="25"/>
      <c r="G675" s="25"/>
      <c r="H675" s="25"/>
      <c r="I675" s="25"/>
      <c r="J675" s="25"/>
      <c r="K675" s="25"/>
      <c r="L675" s="25"/>
      <c r="M675" s="25"/>
      <c r="N675" s="25"/>
      <c r="O675" s="25"/>
      <c r="P675" s="25"/>
      <c r="Q675" s="25"/>
      <c r="R675" s="25"/>
      <c r="S675" s="25"/>
      <c r="T675" s="25"/>
      <c r="U675" s="25"/>
      <c r="V675" s="25"/>
      <c r="W675" s="25"/>
      <c r="X675" s="25"/>
      <c r="Y675" s="25"/>
      <c r="Z675" s="25"/>
      <c r="AA675" s="25"/>
      <c r="AB675" s="25"/>
      <c r="AC675" s="25"/>
    </row>
    <row r="676" spans="1:29" ht="15.75" customHeight="1">
      <c r="A676" s="25"/>
      <c r="B676" s="25"/>
      <c r="C676" s="25"/>
      <c r="D676" s="25"/>
      <c r="E676" s="25"/>
      <c r="F676" s="25"/>
      <c r="G676" s="25"/>
      <c r="H676" s="25"/>
      <c r="I676" s="25"/>
      <c r="J676" s="25"/>
      <c r="K676" s="25"/>
      <c r="L676" s="25"/>
      <c r="M676" s="25"/>
      <c r="N676" s="25"/>
      <c r="O676" s="25"/>
      <c r="P676" s="25"/>
      <c r="Q676" s="25"/>
      <c r="R676" s="25"/>
      <c r="S676" s="25"/>
      <c r="T676" s="25"/>
      <c r="U676" s="25"/>
      <c r="V676" s="25"/>
      <c r="W676" s="25"/>
      <c r="X676" s="25"/>
      <c r="Y676" s="25"/>
      <c r="Z676" s="25"/>
      <c r="AA676" s="25"/>
      <c r="AB676" s="25"/>
      <c r="AC676" s="25"/>
    </row>
    <row r="677" spans="1:29" ht="15.75" customHeight="1">
      <c r="A677" s="25"/>
      <c r="B677" s="25"/>
      <c r="C677" s="25"/>
      <c r="D677" s="25"/>
      <c r="E677" s="25"/>
      <c r="F677" s="25"/>
      <c r="G677" s="25"/>
      <c r="H677" s="25"/>
      <c r="I677" s="25"/>
      <c r="J677" s="25"/>
      <c r="K677" s="25"/>
      <c r="L677" s="25"/>
      <c r="M677" s="25"/>
      <c r="N677" s="25"/>
      <c r="O677" s="25"/>
      <c r="P677" s="25"/>
      <c r="Q677" s="25"/>
      <c r="R677" s="25"/>
      <c r="S677" s="25"/>
      <c r="T677" s="25"/>
      <c r="U677" s="25"/>
      <c r="V677" s="25"/>
      <c r="W677" s="25"/>
      <c r="X677" s="25"/>
      <c r="Y677" s="25"/>
      <c r="Z677" s="25"/>
      <c r="AA677" s="25"/>
      <c r="AB677" s="25"/>
      <c r="AC677" s="25"/>
    </row>
    <row r="678" spans="1:29" ht="15.75" customHeight="1">
      <c r="A678" s="25"/>
      <c r="B678" s="25"/>
      <c r="C678" s="25"/>
      <c r="D678" s="25"/>
      <c r="E678" s="25"/>
      <c r="F678" s="25"/>
      <c r="G678" s="25"/>
      <c r="H678" s="25"/>
      <c r="I678" s="25"/>
      <c r="J678" s="25"/>
      <c r="K678" s="25"/>
      <c r="L678" s="25"/>
      <c r="M678" s="25"/>
      <c r="N678" s="25"/>
      <c r="O678" s="25"/>
      <c r="P678" s="25"/>
      <c r="Q678" s="25"/>
      <c r="R678" s="25"/>
      <c r="S678" s="25"/>
      <c r="T678" s="25"/>
      <c r="U678" s="25"/>
      <c r="V678" s="25"/>
      <c r="W678" s="25"/>
      <c r="X678" s="25"/>
      <c r="Y678" s="25"/>
      <c r="Z678" s="25"/>
      <c r="AA678" s="25"/>
      <c r="AB678" s="25"/>
      <c r="AC678" s="25"/>
    </row>
    <row r="679" spans="1:29" ht="15.75" customHeight="1">
      <c r="A679" s="25"/>
      <c r="B679" s="25"/>
      <c r="C679" s="25"/>
      <c r="D679" s="25"/>
      <c r="E679" s="25"/>
      <c r="F679" s="25"/>
      <c r="G679" s="25"/>
      <c r="H679" s="25"/>
      <c r="I679" s="25"/>
      <c r="J679" s="25"/>
      <c r="K679" s="25"/>
      <c r="L679" s="25"/>
      <c r="M679" s="25"/>
      <c r="N679" s="25"/>
      <c r="O679" s="25"/>
      <c r="P679" s="25"/>
      <c r="Q679" s="25"/>
      <c r="R679" s="25"/>
      <c r="S679" s="25"/>
      <c r="T679" s="25"/>
      <c r="U679" s="25"/>
      <c r="V679" s="25"/>
      <c r="W679" s="25"/>
      <c r="X679" s="25"/>
      <c r="Y679" s="25"/>
      <c r="Z679" s="25"/>
      <c r="AA679" s="25"/>
      <c r="AB679" s="25"/>
      <c r="AC679" s="25"/>
    </row>
    <row r="680" spans="1:29" ht="15.75" customHeight="1">
      <c r="A680" s="25"/>
      <c r="B680" s="25"/>
      <c r="C680" s="25"/>
      <c r="D680" s="25"/>
      <c r="E680" s="25"/>
      <c r="F680" s="25"/>
      <c r="G680" s="25"/>
      <c r="H680" s="25"/>
      <c r="I680" s="25"/>
      <c r="J680" s="25"/>
      <c r="K680" s="25"/>
      <c r="L680" s="25"/>
      <c r="M680" s="25"/>
      <c r="N680" s="25"/>
      <c r="O680" s="25"/>
      <c r="P680" s="25"/>
      <c r="Q680" s="25"/>
      <c r="R680" s="25"/>
      <c r="S680" s="25"/>
      <c r="T680" s="25"/>
      <c r="U680" s="25"/>
      <c r="V680" s="25"/>
      <c r="W680" s="25"/>
      <c r="X680" s="25"/>
      <c r="Y680" s="25"/>
      <c r="Z680" s="25"/>
      <c r="AA680" s="25"/>
      <c r="AB680" s="25"/>
      <c r="AC680" s="25"/>
    </row>
    <row r="681" spans="1:29" ht="15.75" customHeight="1">
      <c r="A681" s="25"/>
      <c r="B681" s="25"/>
      <c r="C681" s="25"/>
      <c r="D681" s="25"/>
      <c r="E681" s="25"/>
      <c r="F681" s="25"/>
      <c r="G681" s="25"/>
      <c r="H681" s="25"/>
      <c r="I681" s="25"/>
      <c r="J681" s="25"/>
      <c r="K681" s="25"/>
      <c r="L681" s="25"/>
      <c r="M681" s="25"/>
      <c r="N681" s="25"/>
      <c r="O681" s="25"/>
      <c r="P681" s="25"/>
      <c r="Q681" s="25"/>
      <c r="R681" s="25"/>
      <c r="S681" s="25"/>
      <c r="T681" s="25"/>
      <c r="U681" s="25"/>
      <c r="V681" s="25"/>
      <c r="W681" s="25"/>
      <c r="X681" s="25"/>
      <c r="Y681" s="25"/>
      <c r="Z681" s="25"/>
      <c r="AA681" s="25"/>
      <c r="AB681" s="25"/>
      <c r="AC681" s="25"/>
    </row>
    <row r="682" spans="1:29" ht="15.75" customHeight="1">
      <c r="A682" s="25"/>
      <c r="B682" s="25"/>
      <c r="C682" s="25"/>
      <c r="D682" s="25"/>
      <c r="E682" s="25"/>
      <c r="F682" s="25"/>
      <c r="G682" s="25"/>
      <c r="H682" s="25"/>
      <c r="I682" s="25"/>
      <c r="J682" s="25"/>
      <c r="K682" s="25"/>
      <c r="L682" s="25"/>
      <c r="M682" s="25"/>
      <c r="N682" s="25"/>
      <c r="O682" s="25"/>
      <c r="P682" s="25"/>
      <c r="Q682" s="25"/>
      <c r="R682" s="25"/>
      <c r="S682" s="25"/>
      <c r="T682" s="25"/>
      <c r="U682" s="25"/>
      <c r="V682" s="25"/>
      <c r="W682" s="25"/>
      <c r="X682" s="25"/>
      <c r="Y682" s="25"/>
      <c r="Z682" s="25"/>
      <c r="AA682" s="25"/>
      <c r="AB682" s="25"/>
      <c r="AC682" s="25"/>
    </row>
    <row r="683" spans="1:29" ht="15.75" customHeight="1">
      <c r="A683" s="25"/>
      <c r="B683" s="25"/>
      <c r="C683" s="25"/>
      <c r="D683" s="25"/>
      <c r="E683" s="25"/>
      <c r="F683" s="25"/>
      <c r="G683" s="25"/>
      <c r="H683" s="25"/>
      <c r="I683" s="25"/>
      <c r="J683" s="25"/>
      <c r="K683" s="25"/>
      <c r="L683" s="25"/>
      <c r="M683" s="25"/>
      <c r="N683" s="25"/>
      <c r="O683" s="25"/>
      <c r="P683" s="25"/>
      <c r="Q683" s="25"/>
      <c r="R683" s="25"/>
      <c r="S683" s="25"/>
      <c r="T683" s="25"/>
      <c r="U683" s="25"/>
      <c r="V683" s="25"/>
      <c r="W683" s="25"/>
      <c r="X683" s="25"/>
      <c r="Y683" s="25"/>
      <c r="Z683" s="25"/>
      <c r="AA683" s="25"/>
      <c r="AB683" s="25"/>
      <c r="AC683" s="25"/>
    </row>
    <row r="684" spans="1:29" ht="15.75" customHeight="1">
      <c r="A684" s="25"/>
      <c r="B684" s="25"/>
      <c r="C684" s="25"/>
      <c r="D684" s="25"/>
      <c r="E684" s="25"/>
      <c r="F684" s="25"/>
      <c r="G684" s="25"/>
      <c r="H684" s="25"/>
      <c r="I684" s="25"/>
      <c r="J684" s="25"/>
      <c r="K684" s="25"/>
      <c r="L684" s="25"/>
      <c r="M684" s="25"/>
      <c r="N684" s="25"/>
      <c r="O684" s="25"/>
      <c r="P684" s="25"/>
      <c r="Q684" s="25"/>
      <c r="R684" s="25"/>
      <c r="S684" s="25"/>
      <c r="T684" s="25"/>
      <c r="U684" s="25"/>
      <c r="V684" s="25"/>
      <c r="W684" s="25"/>
      <c r="X684" s="25"/>
      <c r="Y684" s="25"/>
      <c r="Z684" s="25"/>
      <c r="AA684" s="25"/>
      <c r="AB684" s="25"/>
      <c r="AC684" s="25"/>
    </row>
    <row r="685" spans="1:29" ht="15.75" customHeight="1">
      <c r="A685" s="25"/>
      <c r="B685" s="25"/>
      <c r="C685" s="25"/>
      <c r="D685" s="25"/>
      <c r="E685" s="25"/>
      <c r="F685" s="25"/>
      <c r="G685" s="25"/>
      <c r="H685" s="25"/>
      <c r="I685" s="25"/>
      <c r="J685" s="25"/>
      <c r="K685" s="25"/>
      <c r="L685" s="25"/>
      <c r="M685" s="25"/>
      <c r="N685" s="25"/>
      <c r="O685" s="25"/>
      <c r="P685" s="25"/>
      <c r="Q685" s="25"/>
      <c r="R685" s="25"/>
      <c r="S685" s="25"/>
      <c r="T685" s="25"/>
      <c r="U685" s="25"/>
      <c r="V685" s="25"/>
      <c r="W685" s="25"/>
      <c r="X685" s="25"/>
      <c r="Y685" s="25"/>
      <c r="Z685" s="25"/>
      <c r="AA685" s="25"/>
      <c r="AB685" s="25"/>
      <c r="AC685" s="25"/>
    </row>
    <row r="686" spans="1:29" ht="15.75" customHeight="1">
      <c r="A686" s="25"/>
      <c r="B686" s="25"/>
      <c r="C686" s="25"/>
      <c r="D686" s="25"/>
      <c r="E686" s="25"/>
      <c r="F686" s="25"/>
      <c r="G686" s="25"/>
      <c r="H686" s="25"/>
      <c r="I686" s="25"/>
      <c r="J686" s="25"/>
      <c r="K686" s="25"/>
      <c r="L686" s="25"/>
      <c r="M686" s="25"/>
      <c r="N686" s="25"/>
      <c r="O686" s="25"/>
      <c r="P686" s="25"/>
      <c r="Q686" s="25"/>
      <c r="R686" s="25"/>
      <c r="S686" s="25"/>
      <c r="T686" s="25"/>
      <c r="U686" s="25"/>
      <c r="V686" s="25"/>
      <c r="W686" s="25"/>
      <c r="X686" s="25"/>
      <c r="Y686" s="25"/>
      <c r="Z686" s="25"/>
      <c r="AA686" s="25"/>
      <c r="AB686" s="25"/>
      <c r="AC686" s="25"/>
    </row>
    <row r="687" spans="1:29" ht="15.75" customHeight="1">
      <c r="A687" s="25"/>
      <c r="B687" s="25"/>
      <c r="C687" s="25"/>
      <c r="D687" s="25"/>
      <c r="E687" s="25"/>
      <c r="F687" s="25"/>
      <c r="G687" s="25"/>
      <c r="H687" s="25"/>
      <c r="I687" s="25"/>
      <c r="J687" s="25"/>
      <c r="K687" s="25"/>
      <c r="L687" s="25"/>
      <c r="M687" s="25"/>
      <c r="N687" s="25"/>
      <c r="O687" s="25"/>
      <c r="P687" s="25"/>
      <c r="Q687" s="25"/>
      <c r="R687" s="25"/>
      <c r="S687" s="25"/>
      <c r="T687" s="25"/>
      <c r="U687" s="25"/>
      <c r="V687" s="25"/>
      <c r="W687" s="25"/>
      <c r="X687" s="25"/>
      <c r="Y687" s="25"/>
      <c r="Z687" s="25"/>
      <c r="AA687" s="25"/>
      <c r="AB687" s="25"/>
      <c r="AC687" s="25"/>
    </row>
    <row r="688" spans="1:29" ht="15.75" customHeight="1">
      <c r="A688" s="25"/>
      <c r="B688" s="25"/>
      <c r="C688" s="25"/>
      <c r="D688" s="25"/>
      <c r="E688" s="25"/>
      <c r="F688" s="25"/>
      <c r="G688" s="25"/>
      <c r="H688" s="25"/>
      <c r="I688" s="25"/>
      <c r="J688" s="25"/>
      <c r="K688" s="25"/>
      <c r="L688" s="25"/>
      <c r="M688" s="25"/>
      <c r="N688" s="25"/>
      <c r="O688" s="25"/>
      <c r="P688" s="25"/>
      <c r="Q688" s="25"/>
      <c r="R688" s="25"/>
      <c r="S688" s="25"/>
      <c r="T688" s="25"/>
      <c r="U688" s="25"/>
      <c r="V688" s="25"/>
      <c r="W688" s="25"/>
      <c r="X688" s="25"/>
      <c r="Y688" s="25"/>
      <c r="Z688" s="25"/>
      <c r="AA688" s="25"/>
      <c r="AB688" s="25"/>
      <c r="AC688" s="25"/>
    </row>
    <row r="689" spans="1:29" ht="15.75" customHeight="1">
      <c r="A689" s="25"/>
      <c r="B689" s="25"/>
      <c r="C689" s="25"/>
      <c r="D689" s="25"/>
      <c r="E689" s="25"/>
      <c r="F689" s="25"/>
      <c r="G689" s="25"/>
      <c r="H689" s="25"/>
      <c r="I689" s="25"/>
      <c r="J689" s="25"/>
      <c r="K689" s="25"/>
      <c r="L689" s="25"/>
      <c r="M689" s="25"/>
      <c r="N689" s="25"/>
      <c r="O689" s="25"/>
      <c r="P689" s="25"/>
      <c r="Q689" s="25"/>
      <c r="R689" s="25"/>
      <c r="S689" s="25"/>
      <c r="T689" s="25"/>
      <c r="U689" s="25"/>
      <c r="V689" s="25"/>
      <c r="W689" s="25"/>
      <c r="X689" s="25"/>
      <c r="Y689" s="25"/>
      <c r="Z689" s="25"/>
      <c r="AA689" s="25"/>
      <c r="AB689" s="25"/>
      <c r="AC689" s="25"/>
    </row>
    <row r="690" spans="1:29" ht="15.75" customHeight="1">
      <c r="A690" s="25"/>
      <c r="B690" s="25"/>
      <c r="C690" s="25"/>
      <c r="D690" s="25"/>
      <c r="E690" s="25"/>
      <c r="F690" s="25"/>
      <c r="G690" s="25"/>
      <c r="H690" s="25"/>
      <c r="I690" s="25"/>
      <c r="J690" s="25"/>
      <c r="K690" s="25"/>
      <c r="L690" s="25"/>
      <c r="M690" s="25"/>
      <c r="N690" s="25"/>
      <c r="O690" s="25"/>
      <c r="P690" s="25"/>
      <c r="Q690" s="25"/>
      <c r="R690" s="25"/>
      <c r="S690" s="25"/>
      <c r="T690" s="25"/>
      <c r="U690" s="25"/>
      <c r="V690" s="25"/>
      <c r="W690" s="25"/>
      <c r="X690" s="25"/>
      <c r="Y690" s="25"/>
      <c r="Z690" s="25"/>
      <c r="AA690" s="25"/>
      <c r="AB690" s="25"/>
      <c r="AC690" s="25"/>
    </row>
    <row r="691" spans="1:29" ht="15.75" customHeight="1">
      <c r="A691" s="25"/>
      <c r="B691" s="25"/>
      <c r="C691" s="25"/>
      <c r="D691" s="25"/>
      <c r="E691" s="25"/>
      <c r="F691" s="25"/>
      <c r="G691" s="25"/>
      <c r="H691" s="25"/>
      <c r="I691" s="25"/>
      <c r="J691" s="25"/>
      <c r="K691" s="25"/>
      <c r="L691" s="25"/>
      <c r="M691" s="25"/>
      <c r="N691" s="25"/>
      <c r="O691" s="25"/>
      <c r="P691" s="25"/>
      <c r="Q691" s="25"/>
      <c r="R691" s="25"/>
      <c r="S691" s="25"/>
      <c r="T691" s="25"/>
      <c r="U691" s="25"/>
      <c r="V691" s="25"/>
      <c r="W691" s="25"/>
      <c r="X691" s="25"/>
      <c r="Y691" s="25"/>
      <c r="Z691" s="25"/>
      <c r="AA691" s="25"/>
      <c r="AB691" s="25"/>
      <c r="AC691" s="25"/>
    </row>
    <row r="692" spans="1:29" ht="15.75" customHeight="1">
      <c r="A692" s="25"/>
      <c r="B692" s="25"/>
      <c r="C692" s="25"/>
      <c r="D692" s="25"/>
      <c r="E692" s="25"/>
      <c r="F692" s="25"/>
      <c r="G692" s="25"/>
      <c r="H692" s="25"/>
      <c r="I692" s="25"/>
      <c r="J692" s="25"/>
      <c r="K692" s="25"/>
      <c r="L692" s="25"/>
      <c r="M692" s="25"/>
      <c r="N692" s="25"/>
      <c r="O692" s="25"/>
      <c r="P692" s="25"/>
      <c r="Q692" s="25"/>
      <c r="R692" s="25"/>
      <c r="S692" s="25"/>
      <c r="T692" s="25"/>
      <c r="U692" s="25"/>
      <c r="V692" s="25"/>
      <c r="W692" s="25"/>
      <c r="X692" s="25"/>
      <c r="Y692" s="25"/>
      <c r="Z692" s="25"/>
      <c r="AA692" s="25"/>
      <c r="AB692" s="25"/>
      <c r="AC692" s="25"/>
    </row>
    <row r="693" spans="1:29" ht="15.75" customHeight="1">
      <c r="A693" s="25"/>
      <c r="B693" s="25"/>
      <c r="C693" s="25"/>
      <c r="D693" s="25"/>
      <c r="E693" s="25"/>
      <c r="F693" s="25"/>
      <c r="G693" s="25"/>
      <c r="H693" s="25"/>
      <c r="I693" s="25"/>
      <c r="J693" s="25"/>
      <c r="K693" s="25"/>
      <c r="L693" s="25"/>
      <c r="M693" s="25"/>
      <c r="N693" s="25"/>
      <c r="O693" s="25"/>
      <c r="P693" s="25"/>
      <c r="Q693" s="25"/>
      <c r="R693" s="25"/>
      <c r="S693" s="25"/>
      <c r="T693" s="25"/>
      <c r="U693" s="25"/>
      <c r="V693" s="25"/>
      <c r="W693" s="25"/>
      <c r="X693" s="25"/>
      <c r="Y693" s="25"/>
      <c r="Z693" s="25"/>
      <c r="AA693" s="25"/>
      <c r="AB693" s="25"/>
      <c r="AC693" s="25"/>
    </row>
    <row r="694" spans="1:29" ht="15.75" customHeight="1">
      <c r="A694" s="25"/>
      <c r="B694" s="25"/>
      <c r="C694" s="25"/>
      <c r="D694" s="25"/>
      <c r="E694" s="25"/>
      <c r="F694" s="25"/>
      <c r="G694" s="25"/>
      <c r="H694" s="25"/>
      <c r="I694" s="25"/>
      <c r="J694" s="25"/>
      <c r="K694" s="25"/>
      <c r="L694" s="25"/>
      <c r="M694" s="25"/>
      <c r="N694" s="25"/>
      <c r="O694" s="25"/>
      <c r="P694" s="25"/>
      <c r="Q694" s="25"/>
      <c r="R694" s="25"/>
      <c r="S694" s="25"/>
      <c r="T694" s="25"/>
      <c r="U694" s="25"/>
      <c r="V694" s="25"/>
      <c r="W694" s="25"/>
      <c r="X694" s="25"/>
      <c r="Y694" s="25"/>
      <c r="Z694" s="25"/>
      <c r="AA694" s="25"/>
      <c r="AB694" s="25"/>
      <c r="AC694" s="25"/>
    </row>
    <row r="695" spans="1:29" ht="15.75" customHeight="1">
      <c r="A695" s="25"/>
      <c r="B695" s="25"/>
      <c r="C695" s="25"/>
      <c r="D695" s="25"/>
      <c r="E695" s="25"/>
      <c r="F695" s="25"/>
      <c r="G695" s="25"/>
      <c r="H695" s="25"/>
      <c r="I695" s="25"/>
      <c r="J695" s="25"/>
      <c r="K695" s="25"/>
      <c r="L695" s="25"/>
      <c r="M695" s="25"/>
      <c r="N695" s="25"/>
      <c r="O695" s="25"/>
      <c r="P695" s="25"/>
      <c r="Q695" s="25"/>
      <c r="R695" s="25"/>
      <c r="S695" s="25"/>
      <c r="T695" s="25"/>
      <c r="U695" s="25"/>
      <c r="V695" s="25"/>
      <c r="W695" s="25"/>
      <c r="X695" s="25"/>
      <c r="Y695" s="25"/>
      <c r="Z695" s="25"/>
      <c r="AA695" s="25"/>
      <c r="AB695" s="25"/>
      <c r="AC695" s="25"/>
    </row>
    <row r="696" spans="1:29" ht="15.75" customHeight="1">
      <c r="A696" s="25"/>
      <c r="B696" s="25"/>
      <c r="C696" s="25"/>
      <c r="D696" s="25"/>
      <c r="E696" s="25"/>
      <c r="F696" s="25"/>
      <c r="G696" s="25"/>
      <c r="H696" s="25"/>
      <c r="I696" s="25"/>
      <c r="J696" s="25"/>
      <c r="K696" s="25"/>
      <c r="L696" s="25"/>
      <c r="M696" s="25"/>
      <c r="N696" s="25"/>
      <c r="O696" s="25"/>
      <c r="P696" s="25"/>
      <c r="Q696" s="25"/>
      <c r="R696" s="25"/>
      <c r="S696" s="25"/>
      <c r="T696" s="25"/>
      <c r="U696" s="25"/>
      <c r="V696" s="25"/>
      <c r="W696" s="25"/>
      <c r="X696" s="25"/>
      <c r="Y696" s="25"/>
      <c r="Z696" s="25"/>
      <c r="AA696" s="25"/>
      <c r="AB696" s="25"/>
      <c r="AC696" s="25"/>
    </row>
    <row r="697" spans="1:29" ht="15.75" customHeight="1">
      <c r="A697" s="25"/>
      <c r="B697" s="25"/>
      <c r="C697" s="25"/>
      <c r="D697" s="25"/>
      <c r="E697" s="25"/>
      <c r="F697" s="25"/>
      <c r="G697" s="25"/>
      <c r="H697" s="25"/>
      <c r="I697" s="25"/>
      <c r="J697" s="25"/>
      <c r="K697" s="25"/>
      <c r="L697" s="25"/>
      <c r="M697" s="25"/>
      <c r="N697" s="25"/>
      <c r="O697" s="25"/>
      <c r="P697" s="25"/>
      <c r="Q697" s="25"/>
      <c r="R697" s="25"/>
      <c r="S697" s="25"/>
      <c r="T697" s="25"/>
      <c r="U697" s="25"/>
      <c r="V697" s="25"/>
      <c r="W697" s="25"/>
      <c r="X697" s="25"/>
      <c r="Y697" s="25"/>
      <c r="Z697" s="25"/>
      <c r="AA697" s="25"/>
      <c r="AB697" s="25"/>
      <c r="AC697" s="25"/>
    </row>
    <row r="698" spans="1:29" ht="15.75" customHeight="1">
      <c r="A698" s="25"/>
      <c r="B698" s="25"/>
      <c r="C698" s="25"/>
      <c r="D698" s="25"/>
      <c r="E698" s="25"/>
      <c r="F698" s="25"/>
      <c r="G698" s="25"/>
      <c r="H698" s="25"/>
      <c r="I698" s="25"/>
      <c r="J698" s="25"/>
      <c r="K698" s="25"/>
      <c r="L698" s="25"/>
      <c r="M698" s="25"/>
      <c r="N698" s="25"/>
      <c r="O698" s="25"/>
      <c r="P698" s="25"/>
      <c r="Q698" s="25"/>
      <c r="R698" s="25"/>
      <c r="S698" s="25"/>
      <c r="T698" s="25"/>
      <c r="U698" s="25"/>
      <c r="V698" s="25"/>
      <c r="W698" s="25"/>
      <c r="X698" s="25"/>
      <c r="Y698" s="25"/>
      <c r="Z698" s="25"/>
      <c r="AA698" s="25"/>
      <c r="AB698" s="25"/>
      <c r="AC698" s="25"/>
    </row>
    <row r="699" spans="1:29" ht="15.75" customHeight="1">
      <c r="A699" s="25"/>
      <c r="B699" s="25"/>
      <c r="C699" s="25"/>
      <c r="D699" s="25"/>
      <c r="E699" s="25"/>
      <c r="F699" s="25"/>
      <c r="G699" s="25"/>
      <c r="H699" s="25"/>
      <c r="I699" s="25"/>
      <c r="J699" s="25"/>
      <c r="K699" s="25"/>
      <c r="L699" s="25"/>
      <c r="M699" s="25"/>
      <c r="N699" s="25"/>
      <c r="O699" s="25"/>
      <c r="P699" s="25"/>
      <c r="Q699" s="25"/>
      <c r="R699" s="25"/>
      <c r="S699" s="25"/>
      <c r="T699" s="25"/>
      <c r="U699" s="25"/>
      <c r="V699" s="25"/>
      <c r="W699" s="25"/>
      <c r="X699" s="25"/>
      <c r="Y699" s="25"/>
      <c r="Z699" s="25"/>
      <c r="AA699" s="25"/>
      <c r="AB699" s="25"/>
      <c r="AC699" s="25"/>
    </row>
    <row r="700" spans="1:29" ht="15.75" customHeight="1">
      <c r="A700" s="25"/>
      <c r="B700" s="25"/>
      <c r="C700" s="25"/>
      <c r="D700" s="25"/>
      <c r="E700" s="25"/>
      <c r="F700" s="25"/>
      <c r="G700" s="25"/>
      <c r="H700" s="25"/>
      <c r="I700" s="25"/>
      <c r="J700" s="25"/>
      <c r="K700" s="25"/>
      <c r="L700" s="25"/>
      <c r="M700" s="25"/>
      <c r="N700" s="25"/>
      <c r="O700" s="25"/>
      <c r="P700" s="25"/>
      <c r="Q700" s="25"/>
      <c r="R700" s="25"/>
      <c r="S700" s="25"/>
      <c r="T700" s="25"/>
      <c r="U700" s="25"/>
      <c r="V700" s="25"/>
      <c r="W700" s="25"/>
      <c r="X700" s="25"/>
      <c r="Y700" s="25"/>
      <c r="Z700" s="25"/>
      <c r="AA700" s="25"/>
      <c r="AB700" s="25"/>
      <c r="AC700" s="25"/>
    </row>
    <row r="701" spans="1:29" ht="15.75" customHeight="1">
      <c r="A701" s="25"/>
      <c r="B701" s="25"/>
      <c r="C701" s="25"/>
      <c r="D701" s="25"/>
      <c r="E701" s="25"/>
      <c r="F701" s="25"/>
      <c r="G701" s="25"/>
      <c r="H701" s="25"/>
      <c r="I701" s="25"/>
      <c r="J701" s="25"/>
      <c r="K701" s="25"/>
      <c r="L701" s="25"/>
      <c r="M701" s="25"/>
      <c r="N701" s="25"/>
      <c r="O701" s="25"/>
      <c r="P701" s="25"/>
      <c r="Q701" s="25"/>
      <c r="R701" s="25"/>
      <c r="S701" s="25"/>
      <c r="T701" s="25"/>
      <c r="U701" s="25"/>
      <c r="V701" s="25"/>
      <c r="W701" s="25"/>
      <c r="X701" s="25"/>
      <c r="Y701" s="25"/>
      <c r="Z701" s="25"/>
      <c r="AA701" s="25"/>
      <c r="AB701" s="25"/>
      <c r="AC701" s="25"/>
    </row>
    <row r="702" spans="1:29" ht="15.75" customHeight="1">
      <c r="A702" s="25"/>
      <c r="B702" s="25"/>
      <c r="C702" s="25"/>
      <c r="D702" s="25"/>
      <c r="E702" s="25"/>
      <c r="F702" s="25"/>
      <c r="G702" s="25"/>
      <c r="H702" s="25"/>
      <c r="I702" s="25"/>
      <c r="J702" s="25"/>
      <c r="K702" s="25"/>
      <c r="L702" s="25"/>
      <c r="M702" s="25"/>
      <c r="N702" s="25"/>
      <c r="O702" s="25"/>
      <c r="P702" s="25"/>
      <c r="Q702" s="25"/>
      <c r="R702" s="25"/>
      <c r="S702" s="25"/>
      <c r="T702" s="25"/>
      <c r="U702" s="25"/>
      <c r="V702" s="25"/>
      <c r="W702" s="25"/>
      <c r="X702" s="25"/>
      <c r="Y702" s="25"/>
      <c r="Z702" s="25"/>
      <c r="AA702" s="25"/>
      <c r="AB702" s="25"/>
      <c r="AC702" s="25"/>
    </row>
    <row r="703" spans="1:29" ht="15.75" customHeight="1">
      <c r="A703" s="25"/>
      <c r="B703" s="25"/>
      <c r="C703" s="25"/>
      <c r="D703" s="25"/>
      <c r="E703" s="25"/>
      <c r="F703" s="25"/>
      <c r="G703" s="25"/>
      <c r="H703" s="25"/>
      <c r="I703" s="25"/>
      <c r="J703" s="25"/>
      <c r="K703" s="25"/>
      <c r="L703" s="25"/>
      <c r="M703" s="25"/>
      <c r="N703" s="25"/>
      <c r="O703" s="25"/>
      <c r="P703" s="25"/>
      <c r="Q703" s="25"/>
      <c r="R703" s="25"/>
      <c r="S703" s="25"/>
      <c r="T703" s="25"/>
      <c r="U703" s="25"/>
      <c r="V703" s="25"/>
      <c r="W703" s="25"/>
      <c r="X703" s="25"/>
      <c r="Y703" s="25"/>
      <c r="Z703" s="25"/>
      <c r="AA703" s="25"/>
      <c r="AB703" s="25"/>
      <c r="AC703" s="25"/>
    </row>
    <row r="704" spans="1:29" ht="15.75" customHeight="1">
      <c r="A704" s="25"/>
      <c r="B704" s="25"/>
      <c r="C704" s="25"/>
      <c r="D704" s="25"/>
      <c r="E704" s="25"/>
      <c r="F704" s="25"/>
      <c r="G704" s="25"/>
      <c r="H704" s="25"/>
      <c r="I704" s="25"/>
      <c r="J704" s="25"/>
      <c r="K704" s="25"/>
      <c r="L704" s="25"/>
      <c r="M704" s="25"/>
      <c r="N704" s="25"/>
      <c r="O704" s="25"/>
      <c r="P704" s="25"/>
      <c r="Q704" s="25"/>
      <c r="R704" s="25"/>
      <c r="S704" s="25"/>
      <c r="T704" s="25"/>
      <c r="U704" s="25"/>
      <c r="V704" s="25"/>
      <c r="W704" s="25"/>
      <c r="X704" s="25"/>
      <c r="Y704" s="25"/>
      <c r="Z704" s="25"/>
      <c r="AA704" s="25"/>
      <c r="AB704" s="25"/>
      <c r="AC704" s="25"/>
    </row>
    <row r="705" spans="1:29" ht="15.75" customHeight="1">
      <c r="A705" s="25"/>
      <c r="B705" s="25"/>
      <c r="C705" s="25"/>
      <c r="D705" s="25"/>
      <c r="E705" s="25"/>
      <c r="F705" s="25"/>
      <c r="G705" s="25"/>
      <c r="H705" s="25"/>
      <c r="I705" s="25"/>
      <c r="J705" s="25"/>
      <c r="K705" s="25"/>
      <c r="L705" s="25"/>
      <c r="M705" s="25"/>
      <c r="N705" s="25"/>
      <c r="O705" s="25"/>
      <c r="P705" s="25"/>
      <c r="Q705" s="25"/>
      <c r="R705" s="25"/>
      <c r="S705" s="25"/>
      <c r="T705" s="25"/>
      <c r="U705" s="25"/>
      <c r="V705" s="25"/>
      <c r="W705" s="25"/>
      <c r="X705" s="25"/>
      <c r="Y705" s="25"/>
      <c r="Z705" s="25"/>
      <c r="AA705" s="25"/>
      <c r="AB705" s="25"/>
      <c r="AC705" s="25"/>
    </row>
    <row r="706" spans="1:29" ht="15.75" customHeight="1">
      <c r="A706" s="25"/>
      <c r="B706" s="25"/>
      <c r="C706" s="25"/>
      <c r="D706" s="25"/>
      <c r="E706" s="25"/>
      <c r="F706" s="25"/>
      <c r="G706" s="25"/>
      <c r="H706" s="25"/>
      <c r="I706" s="25"/>
      <c r="J706" s="25"/>
      <c r="K706" s="25"/>
      <c r="L706" s="25"/>
      <c r="M706" s="25"/>
      <c r="N706" s="25"/>
      <c r="O706" s="25"/>
      <c r="P706" s="25"/>
      <c r="Q706" s="25"/>
      <c r="R706" s="25"/>
      <c r="S706" s="25"/>
      <c r="T706" s="25"/>
      <c r="U706" s="25"/>
      <c r="V706" s="25"/>
      <c r="W706" s="25"/>
      <c r="X706" s="25"/>
      <c r="Y706" s="25"/>
      <c r="Z706" s="25"/>
      <c r="AA706" s="25"/>
      <c r="AB706" s="25"/>
      <c r="AC706" s="25"/>
    </row>
    <row r="707" spans="1:29" ht="15.75" customHeight="1">
      <c r="A707" s="25"/>
      <c r="B707" s="25"/>
      <c r="C707" s="25"/>
      <c r="D707" s="25"/>
      <c r="E707" s="25"/>
      <c r="F707" s="25"/>
      <c r="G707" s="25"/>
      <c r="H707" s="25"/>
      <c r="I707" s="25"/>
      <c r="J707" s="25"/>
      <c r="K707" s="25"/>
      <c r="L707" s="25"/>
      <c r="M707" s="25"/>
      <c r="N707" s="25"/>
      <c r="O707" s="25"/>
      <c r="P707" s="25"/>
      <c r="Q707" s="25"/>
      <c r="R707" s="25"/>
      <c r="S707" s="25"/>
      <c r="T707" s="25"/>
      <c r="U707" s="25"/>
      <c r="V707" s="25"/>
      <c r="W707" s="25"/>
      <c r="X707" s="25"/>
      <c r="Y707" s="25"/>
      <c r="Z707" s="25"/>
      <c r="AA707" s="25"/>
      <c r="AB707" s="25"/>
      <c r="AC707" s="25"/>
    </row>
    <row r="708" spans="1:29" ht="15.75" customHeight="1">
      <c r="A708" s="25"/>
      <c r="B708" s="25"/>
      <c r="C708" s="25"/>
      <c r="D708" s="25"/>
      <c r="E708" s="25"/>
      <c r="F708" s="25"/>
      <c r="G708" s="25"/>
      <c r="H708" s="25"/>
      <c r="I708" s="25"/>
      <c r="J708" s="25"/>
      <c r="K708" s="25"/>
      <c r="L708" s="25"/>
      <c r="M708" s="25"/>
      <c r="N708" s="25"/>
      <c r="O708" s="25"/>
      <c r="P708" s="25"/>
      <c r="Q708" s="25"/>
      <c r="R708" s="25"/>
      <c r="S708" s="25"/>
      <c r="T708" s="25"/>
      <c r="U708" s="25"/>
      <c r="V708" s="25"/>
      <c r="W708" s="25"/>
      <c r="X708" s="25"/>
      <c r="Y708" s="25"/>
      <c r="Z708" s="25"/>
      <c r="AA708" s="25"/>
      <c r="AB708" s="25"/>
      <c r="AC708" s="25"/>
    </row>
    <row r="709" spans="1:29" ht="15.75" customHeight="1">
      <c r="A709" s="25"/>
      <c r="B709" s="25"/>
      <c r="C709" s="25"/>
      <c r="D709" s="25"/>
      <c r="E709" s="25"/>
      <c r="F709" s="25"/>
      <c r="G709" s="25"/>
      <c r="H709" s="25"/>
      <c r="I709" s="25"/>
      <c r="J709" s="25"/>
      <c r="K709" s="25"/>
      <c r="L709" s="25"/>
      <c r="M709" s="25"/>
      <c r="N709" s="25"/>
      <c r="O709" s="25"/>
      <c r="P709" s="25"/>
      <c r="Q709" s="25"/>
      <c r="R709" s="25"/>
      <c r="S709" s="25"/>
      <c r="T709" s="25"/>
      <c r="U709" s="25"/>
      <c r="V709" s="25"/>
      <c r="W709" s="25"/>
      <c r="X709" s="25"/>
      <c r="Y709" s="25"/>
      <c r="Z709" s="25"/>
      <c r="AA709" s="25"/>
      <c r="AB709" s="25"/>
      <c r="AC709" s="25"/>
    </row>
    <row r="710" spans="1:29" ht="15.75" customHeight="1">
      <c r="A710" s="25"/>
      <c r="B710" s="25"/>
      <c r="C710" s="25"/>
      <c r="D710" s="25"/>
      <c r="E710" s="25"/>
      <c r="F710" s="25"/>
      <c r="G710" s="25"/>
      <c r="H710" s="25"/>
      <c r="I710" s="25"/>
      <c r="J710" s="25"/>
      <c r="K710" s="25"/>
      <c r="L710" s="25"/>
      <c r="M710" s="25"/>
      <c r="N710" s="25"/>
      <c r="O710" s="25"/>
      <c r="P710" s="25"/>
      <c r="Q710" s="25"/>
      <c r="R710" s="25"/>
      <c r="S710" s="25"/>
      <c r="T710" s="25"/>
      <c r="U710" s="25"/>
      <c r="V710" s="25"/>
      <c r="W710" s="25"/>
      <c r="X710" s="25"/>
      <c r="Y710" s="25"/>
      <c r="Z710" s="25"/>
      <c r="AA710" s="25"/>
      <c r="AB710" s="25"/>
      <c r="AC710" s="25"/>
    </row>
    <row r="711" spans="1:29" ht="15.75" customHeight="1">
      <c r="A711" s="25"/>
      <c r="B711" s="25"/>
      <c r="C711" s="25"/>
      <c r="D711" s="25"/>
      <c r="E711" s="25"/>
      <c r="F711" s="25"/>
      <c r="G711" s="25"/>
      <c r="H711" s="25"/>
      <c r="I711" s="25"/>
      <c r="J711" s="25"/>
      <c r="K711" s="25"/>
      <c r="L711" s="25"/>
      <c r="M711" s="25"/>
      <c r="N711" s="25"/>
      <c r="O711" s="25"/>
      <c r="P711" s="25"/>
      <c r="Q711" s="25"/>
      <c r="R711" s="25"/>
      <c r="S711" s="25"/>
      <c r="T711" s="25"/>
      <c r="U711" s="25"/>
      <c r="V711" s="25"/>
      <c r="W711" s="25"/>
      <c r="X711" s="25"/>
      <c r="Y711" s="25"/>
      <c r="Z711" s="25"/>
      <c r="AA711" s="25"/>
      <c r="AB711" s="25"/>
      <c r="AC711" s="25"/>
    </row>
    <row r="712" spans="1:29" ht="15.75" customHeight="1">
      <c r="A712" s="25"/>
      <c r="B712" s="25"/>
      <c r="C712" s="25"/>
      <c r="D712" s="25"/>
      <c r="E712" s="25"/>
      <c r="F712" s="25"/>
      <c r="G712" s="25"/>
      <c r="H712" s="25"/>
      <c r="I712" s="25"/>
      <c r="J712" s="25"/>
      <c r="K712" s="25"/>
      <c r="L712" s="25"/>
      <c r="M712" s="25"/>
      <c r="N712" s="25"/>
      <c r="O712" s="25"/>
      <c r="P712" s="25"/>
      <c r="Q712" s="25"/>
      <c r="R712" s="25"/>
      <c r="S712" s="25"/>
      <c r="T712" s="25"/>
      <c r="U712" s="25"/>
      <c r="V712" s="25"/>
      <c r="W712" s="25"/>
      <c r="X712" s="25"/>
      <c r="Y712" s="25"/>
      <c r="Z712" s="25"/>
      <c r="AA712" s="25"/>
      <c r="AB712" s="25"/>
      <c r="AC712" s="25"/>
    </row>
    <row r="713" spans="1:29" ht="15.75" customHeight="1">
      <c r="A713" s="25"/>
      <c r="B713" s="25"/>
      <c r="C713" s="25"/>
      <c r="D713" s="25"/>
      <c r="E713" s="25"/>
      <c r="F713" s="25"/>
      <c r="G713" s="25"/>
      <c r="H713" s="25"/>
      <c r="I713" s="25"/>
      <c r="J713" s="25"/>
      <c r="K713" s="25"/>
      <c r="L713" s="25"/>
      <c r="M713" s="25"/>
      <c r="N713" s="25"/>
      <c r="O713" s="25"/>
      <c r="P713" s="25"/>
      <c r="Q713" s="25"/>
      <c r="R713" s="25"/>
      <c r="S713" s="25"/>
      <c r="T713" s="25"/>
      <c r="U713" s="25"/>
      <c r="V713" s="25"/>
      <c r="W713" s="25"/>
      <c r="X713" s="25"/>
      <c r="Y713" s="25"/>
      <c r="Z713" s="25"/>
      <c r="AA713" s="25"/>
      <c r="AB713" s="25"/>
      <c r="AC713" s="25"/>
    </row>
    <row r="714" spans="1:29" ht="15.75" customHeight="1">
      <c r="A714" s="25"/>
      <c r="B714" s="25"/>
      <c r="C714" s="25"/>
      <c r="D714" s="25"/>
      <c r="E714" s="25"/>
      <c r="F714" s="25"/>
      <c r="G714" s="25"/>
      <c r="H714" s="25"/>
      <c r="I714" s="25"/>
      <c r="J714" s="25"/>
      <c r="K714" s="25"/>
      <c r="L714" s="25"/>
      <c r="M714" s="25"/>
      <c r="N714" s="25"/>
      <c r="O714" s="25"/>
      <c r="P714" s="25"/>
      <c r="Q714" s="25"/>
      <c r="R714" s="25"/>
      <c r="S714" s="25"/>
      <c r="T714" s="25"/>
      <c r="U714" s="25"/>
      <c r="V714" s="25"/>
      <c r="W714" s="25"/>
      <c r="X714" s="25"/>
      <c r="Y714" s="25"/>
      <c r="Z714" s="25"/>
      <c r="AA714" s="25"/>
      <c r="AB714" s="25"/>
      <c r="AC714" s="25"/>
    </row>
    <row r="715" spans="1:29" ht="15.75" customHeight="1">
      <c r="A715" s="25"/>
      <c r="B715" s="25"/>
      <c r="C715" s="25"/>
      <c r="D715" s="25"/>
      <c r="E715" s="25"/>
      <c r="F715" s="25"/>
      <c r="G715" s="25"/>
      <c r="H715" s="25"/>
      <c r="I715" s="25"/>
      <c r="J715" s="25"/>
      <c r="K715" s="25"/>
      <c r="L715" s="25"/>
      <c r="M715" s="25"/>
      <c r="N715" s="25"/>
      <c r="O715" s="25"/>
      <c r="P715" s="25"/>
      <c r="Q715" s="25"/>
      <c r="R715" s="25"/>
      <c r="S715" s="25"/>
      <c r="T715" s="25"/>
      <c r="U715" s="25"/>
      <c r="V715" s="25"/>
      <c r="W715" s="25"/>
      <c r="X715" s="25"/>
      <c r="Y715" s="25"/>
      <c r="Z715" s="25"/>
      <c r="AA715" s="25"/>
      <c r="AB715" s="25"/>
      <c r="AC715" s="25"/>
    </row>
    <row r="716" spans="1:29" ht="15.75" customHeight="1">
      <c r="A716" s="25"/>
      <c r="B716" s="25"/>
      <c r="C716" s="25"/>
      <c r="D716" s="25"/>
      <c r="E716" s="25"/>
      <c r="F716" s="25"/>
      <c r="G716" s="25"/>
      <c r="H716" s="25"/>
      <c r="I716" s="25"/>
      <c r="J716" s="25"/>
      <c r="K716" s="25"/>
      <c r="L716" s="25"/>
      <c r="M716" s="25"/>
      <c r="N716" s="25"/>
      <c r="O716" s="25"/>
      <c r="P716" s="25"/>
      <c r="Q716" s="25"/>
      <c r="R716" s="25"/>
      <c r="S716" s="25"/>
      <c r="T716" s="25"/>
      <c r="U716" s="25"/>
      <c r="V716" s="25"/>
      <c r="W716" s="25"/>
      <c r="X716" s="25"/>
      <c r="Y716" s="25"/>
      <c r="Z716" s="25"/>
      <c r="AA716" s="25"/>
      <c r="AB716" s="25"/>
      <c r="AC716" s="25"/>
    </row>
    <row r="717" spans="1:29" ht="15.75" customHeight="1">
      <c r="A717" s="25"/>
      <c r="B717" s="25"/>
      <c r="C717" s="25"/>
      <c r="D717" s="25"/>
      <c r="E717" s="25"/>
      <c r="F717" s="25"/>
      <c r="G717" s="25"/>
      <c r="H717" s="25"/>
      <c r="I717" s="25"/>
      <c r="J717" s="25"/>
      <c r="K717" s="25"/>
      <c r="L717" s="25"/>
      <c r="M717" s="25"/>
      <c r="N717" s="25"/>
      <c r="O717" s="25"/>
      <c r="P717" s="25"/>
      <c r="Q717" s="25"/>
      <c r="R717" s="25"/>
      <c r="S717" s="25"/>
      <c r="T717" s="25"/>
      <c r="U717" s="25"/>
      <c r="V717" s="25"/>
      <c r="W717" s="25"/>
      <c r="X717" s="25"/>
      <c r="Y717" s="25"/>
      <c r="Z717" s="25"/>
      <c r="AA717" s="25"/>
      <c r="AB717" s="25"/>
      <c r="AC717" s="25"/>
    </row>
    <row r="718" spans="1:29" ht="15.75" customHeight="1">
      <c r="A718" s="25"/>
      <c r="B718" s="25"/>
      <c r="C718" s="25"/>
      <c r="D718" s="25"/>
      <c r="E718" s="25"/>
      <c r="F718" s="25"/>
      <c r="G718" s="25"/>
      <c r="H718" s="25"/>
      <c r="I718" s="25"/>
      <c r="J718" s="25"/>
      <c r="K718" s="25"/>
      <c r="L718" s="25"/>
      <c r="M718" s="25"/>
      <c r="N718" s="25"/>
      <c r="O718" s="25"/>
      <c r="P718" s="25"/>
      <c r="Q718" s="25"/>
      <c r="R718" s="25"/>
      <c r="S718" s="25"/>
      <c r="T718" s="25"/>
      <c r="U718" s="25"/>
      <c r="V718" s="25"/>
      <c r="W718" s="25"/>
      <c r="X718" s="25"/>
      <c r="Y718" s="25"/>
      <c r="Z718" s="25"/>
      <c r="AA718" s="25"/>
      <c r="AB718" s="25"/>
      <c r="AC718" s="25"/>
    </row>
    <row r="719" spans="1:29" ht="15.75" customHeight="1">
      <c r="A719" s="25"/>
      <c r="B719" s="25"/>
      <c r="C719" s="25"/>
      <c r="D719" s="25"/>
      <c r="E719" s="25"/>
      <c r="F719" s="25"/>
      <c r="G719" s="25"/>
      <c r="H719" s="25"/>
      <c r="I719" s="25"/>
      <c r="J719" s="25"/>
      <c r="K719" s="25"/>
      <c r="L719" s="25"/>
      <c r="M719" s="25"/>
      <c r="N719" s="25"/>
      <c r="O719" s="25"/>
      <c r="P719" s="25"/>
      <c r="Q719" s="25"/>
      <c r="R719" s="25"/>
      <c r="S719" s="25"/>
      <c r="T719" s="25"/>
      <c r="U719" s="25"/>
      <c r="V719" s="25"/>
      <c r="W719" s="25"/>
      <c r="X719" s="25"/>
      <c r="Y719" s="25"/>
      <c r="Z719" s="25"/>
      <c r="AA719" s="25"/>
      <c r="AB719" s="25"/>
      <c r="AC719" s="25"/>
    </row>
    <row r="720" spans="1:29" ht="15.75" customHeight="1">
      <c r="A720" s="25"/>
      <c r="B720" s="25"/>
      <c r="C720" s="25"/>
      <c r="D720" s="25"/>
      <c r="E720" s="25"/>
      <c r="F720" s="25"/>
      <c r="G720" s="25"/>
      <c r="H720" s="25"/>
      <c r="I720" s="25"/>
      <c r="J720" s="25"/>
      <c r="K720" s="25"/>
      <c r="L720" s="25"/>
      <c r="M720" s="25"/>
      <c r="N720" s="25"/>
      <c r="O720" s="25"/>
      <c r="P720" s="25"/>
      <c r="Q720" s="25"/>
      <c r="R720" s="25"/>
      <c r="S720" s="25"/>
      <c r="T720" s="25"/>
      <c r="U720" s="25"/>
      <c r="V720" s="25"/>
      <c r="W720" s="25"/>
      <c r="X720" s="25"/>
      <c r="Y720" s="25"/>
      <c r="Z720" s="25"/>
      <c r="AA720" s="25"/>
      <c r="AB720" s="25"/>
      <c r="AC720" s="25"/>
    </row>
    <row r="721" spans="1:29" ht="15.75" customHeight="1">
      <c r="A721" s="25"/>
      <c r="B721" s="25"/>
      <c r="C721" s="25"/>
      <c r="D721" s="25"/>
      <c r="E721" s="25"/>
      <c r="F721" s="25"/>
      <c r="G721" s="25"/>
      <c r="H721" s="25"/>
      <c r="I721" s="25"/>
      <c r="J721" s="25"/>
      <c r="K721" s="25"/>
      <c r="L721" s="25"/>
      <c r="M721" s="25"/>
      <c r="N721" s="25"/>
      <c r="O721" s="25"/>
      <c r="P721" s="25"/>
      <c r="Q721" s="25"/>
      <c r="R721" s="25"/>
      <c r="S721" s="25"/>
      <c r="T721" s="25"/>
      <c r="U721" s="25"/>
      <c r="V721" s="25"/>
      <c r="W721" s="25"/>
      <c r="X721" s="25"/>
      <c r="Y721" s="25"/>
      <c r="Z721" s="25"/>
      <c r="AA721" s="25"/>
      <c r="AB721" s="25"/>
      <c r="AC721" s="25"/>
    </row>
    <row r="722" spans="1:29" ht="15.75" customHeight="1">
      <c r="A722" s="25"/>
      <c r="B722" s="25"/>
      <c r="C722" s="25"/>
      <c r="D722" s="25"/>
      <c r="E722" s="25"/>
      <c r="F722" s="25"/>
      <c r="G722" s="25"/>
      <c r="H722" s="25"/>
      <c r="I722" s="25"/>
      <c r="J722" s="25"/>
      <c r="K722" s="25"/>
      <c r="L722" s="25"/>
      <c r="M722" s="25"/>
      <c r="N722" s="25"/>
      <c r="O722" s="25"/>
      <c r="P722" s="25"/>
      <c r="Q722" s="25"/>
      <c r="R722" s="25"/>
      <c r="S722" s="25"/>
      <c r="T722" s="25"/>
      <c r="U722" s="25"/>
      <c r="V722" s="25"/>
      <c r="W722" s="25"/>
      <c r="X722" s="25"/>
      <c r="Y722" s="25"/>
      <c r="Z722" s="25"/>
      <c r="AA722" s="25"/>
      <c r="AB722" s="25"/>
      <c r="AC722" s="25"/>
    </row>
    <row r="723" spans="1:29" ht="15.75" customHeight="1">
      <c r="A723" s="25"/>
      <c r="B723" s="25"/>
      <c r="C723" s="25"/>
      <c r="D723" s="25"/>
      <c r="E723" s="25"/>
      <c r="F723" s="25"/>
      <c r="G723" s="25"/>
      <c r="H723" s="25"/>
      <c r="I723" s="25"/>
      <c r="J723" s="25"/>
      <c r="K723" s="25"/>
      <c r="L723" s="25"/>
      <c r="M723" s="25"/>
      <c r="N723" s="25"/>
      <c r="O723" s="25"/>
      <c r="P723" s="25"/>
      <c r="Q723" s="25"/>
      <c r="R723" s="25"/>
      <c r="S723" s="25"/>
      <c r="T723" s="25"/>
      <c r="U723" s="25"/>
      <c r="V723" s="25"/>
      <c r="W723" s="25"/>
      <c r="X723" s="25"/>
      <c r="Y723" s="25"/>
      <c r="Z723" s="25"/>
      <c r="AA723" s="25"/>
      <c r="AB723" s="25"/>
      <c r="AC723" s="25"/>
    </row>
    <row r="724" spans="1:29" ht="15.75" customHeight="1">
      <c r="A724" s="25"/>
      <c r="B724" s="25"/>
      <c r="C724" s="25"/>
      <c r="D724" s="25"/>
      <c r="E724" s="25"/>
      <c r="F724" s="25"/>
      <c r="G724" s="25"/>
      <c r="H724" s="25"/>
      <c r="I724" s="25"/>
      <c r="J724" s="25"/>
      <c r="K724" s="25"/>
      <c r="L724" s="25"/>
      <c r="M724" s="25"/>
      <c r="N724" s="25"/>
      <c r="O724" s="25"/>
      <c r="P724" s="25"/>
      <c r="Q724" s="25"/>
      <c r="R724" s="25"/>
      <c r="S724" s="25"/>
      <c r="T724" s="25"/>
      <c r="U724" s="25"/>
      <c r="V724" s="25"/>
      <c r="W724" s="25"/>
      <c r="X724" s="25"/>
      <c r="Y724" s="25"/>
      <c r="Z724" s="25"/>
      <c r="AA724" s="25"/>
      <c r="AB724" s="25"/>
      <c r="AC724" s="25"/>
    </row>
    <row r="725" spans="1:29" ht="15.75" customHeight="1">
      <c r="A725" s="25"/>
      <c r="B725" s="25"/>
      <c r="C725" s="25"/>
      <c r="D725" s="25"/>
      <c r="E725" s="25"/>
      <c r="F725" s="25"/>
      <c r="G725" s="25"/>
      <c r="H725" s="25"/>
      <c r="I725" s="25"/>
      <c r="J725" s="25"/>
      <c r="K725" s="25"/>
      <c r="L725" s="25"/>
      <c r="M725" s="25"/>
      <c r="N725" s="25"/>
      <c r="O725" s="25"/>
      <c r="P725" s="25"/>
      <c r="Q725" s="25"/>
      <c r="R725" s="25"/>
      <c r="S725" s="25"/>
      <c r="T725" s="25"/>
      <c r="U725" s="25"/>
      <c r="V725" s="25"/>
      <c r="W725" s="25"/>
      <c r="X725" s="25"/>
      <c r="Y725" s="25"/>
      <c r="Z725" s="25"/>
      <c r="AA725" s="25"/>
      <c r="AB725" s="25"/>
      <c r="AC725" s="25"/>
    </row>
    <row r="726" spans="1:29" ht="15.75" customHeight="1">
      <c r="A726" s="25"/>
      <c r="B726" s="25"/>
      <c r="C726" s="25"/>
      <c r="D726" s="25"/>
      <c r="E726" s="25"/>
      <c r="F726" s="25"/>
      <c r="G726" s="25"/>
      <c r="H726" s="25"/>
      <c r="I726" s="25"/>
      <c r="J726" s="25"/>
      <c r="K726" s="25"/>
      <c r="L726" s="25"/>
      <c r="M726" s="25"/>
      <c r="N726" s="25"/>
      <c r="O726" s="25"/>
      <c r="P726" s="25"/>
      <c r="Q726" s="25"/>
      <c r="R726" s="25"/>
      <c r="S726" s="25"/>
      <c r="T726" s="25"/>
      <c r="U726" s="25"/>
      <c r="V726" s="25"/>
      <c r="W726" s="25"/>
      <c r="X726" s="25"/>
      <c r="Y726" s="25"/>
      <c r="Z726" s="25"/>
      <c r="AA726" s="25"/>
      <c r="AB726" s="25"/>
      <c r="AC726" s="25"/>
    </row>
    <row r="727" spans="1:29" ht="15.75" customHeight="1">
      <c r="A727" s="25"/>
      <c r="B727" s="25"/>
      <c r="C727" s="25"/>
      <c r="D727" s="25"/>
      <c r="E727" s="25"/>
      <c r="F727" s="25"/>
      <c r="G727" s="25"/>
      <c r="H727" s="25"/>
      <c r="I727" s="25"/>
      <c r="J727" s="25"/>
      <c r="K727" s="25"/>
      <c r="L727" s="25"/>
      <c r="M727" s="25"/>
      <c r="N727" s="25"/>
      <c r="O727" s="25"/>
      <c r="P727" s="25"/>
      <c r="Q727" s="25"/>
      <c r="R727" s="25"/>
      <c r="S727" s="25"/>
      <c r="T727" s="25"/>
      <c r="U727" s="25"/>
      <c r="V727" s="25"/>
      <c r="W727" s="25"/>
      <c r="X727" s="25"/>
      <c r="Y727" s="25"/>
      <c r="Z727" s="25"/>
      <c r="AA727" s="25"/>
      <c r="AB727" s="25"/>
      <c r="AC727" s="25"/>
    </row>
    <row r="728" spans="1:29" ht="15.75" customHeight="1">
      <c r="A728" s="25"/>
      <c r="B728" s="25"/>
      <c r="C728" s="25"/>
      <c r="D728" s="25"/>
      <c r="E728" s="25"/>
      <c r="F728" s="25"/>
      <c r="G728" s="25"/>
      <c r="H728" s="25"/>
      <c r="I728" s="25"/>
      <c r="J728" s="25"/>
      <c r="K728" s="25"/>
      <c r="L728" s="25"/>
      <c r="M728" s="25"/>
      <c r="N728" s="25"/>
      <c r="O728" s="25"/>
      <c r="P728" s="25"/>
      <c r="Q728" s="25"/>
      <c r="R728" s="25"/>
      <c r="S728" s="25"/>
      <c r="T728" s="25"/>
      <c r="U728" s="25"/>
      <c r="V728" s="25"/>
      <c r="W728" s="25"/>
      <c r="X728" s="25"/>
      <c r="Y728" s="25"/>
      <c r="Z728" s="25"/>
      <c r="AA728" s="25"/>
      <c r="AB728" s="25"/>
      <c r="AC728" s="25"/>
    </row>
    <row r="729" spans="1:29" ht="15.75" customHeight="1">
      <c r="A729" s="25"/>
      <c r="B729" s="25"/>
      <c r="C729" s="25"/>
      <c r="D729" s="25"/>
      <c r="E729" s="25"/>
      <c r="F729" s="25"/>
      <c r="G729" s="25"/>
      <c r="H729" s="25"/>
      <c r="I729" s="25"/>
      <c r="J729" s="25"/>
      <c r="K729" s="25"/>
      <c r="L729" s="25"/>
      <c r="M729" s="25"/>
      <c r="N729" s="25"/>
      <c r="O729" s="25"/>
      <c r="P729" s="25"/>
      <c r="Q729" s="25"/>
      <c r="R729" s="25"/>
      <c r="S729" s="25"/>
      <c r="T729" s="25"/>
      <c r="U729" s="25"/>
      <c r="V729" s="25"/>
      <c r="W729" s="25"/>
      <c r="X729" s="25"/>
      <c r="Y729" s="25"/>
      <c r="Z729" s="25"/>
      <c r="AA729" s="25"/>
      <c r="AB729" s="25"/>
      <c r="AC729" s="25"/>
    </row>
    <row r="730" spans="1:29" ht="15.75" customHeight="1">
      <c r="A730" s="25"/>
      <c r="B730" s="25"/>
      <c r="C730" s="25"/>
      <c r="D730" s="25"/>
      <c r="E730" s="25"/>
      <c r="F730" s="25"/>
      <c r="G730" s="25"/>
      <c r="H730" s="25"/>
      <c r="I730" s="25"/>
      <c r="J730" s="25"/>
      <c r="K730" s="25"/>
      <c r="L730" s="25"/>
      <c r="M730" s="25"/>
      <c r="N730" s="25"/>
      <c r="O730" s="25"/>
      <c r="P730" s="25"/>
      <c r="Q730" s="25"/>
      <c r="R730" s="25"/>
      <c r="S730" s="25"/>
      <c r="T730" s="25"/>
      <c r="U730" s="25"/>
      <c r="V730" s="25"/>
      <c r="W730" s="25"/>
      <c r="X730" s="25"/>
      <c r="Y730" s="25"/>
      <c r="Z730" s="25"/>
      <c r="AA730" s="25"/>
      <c r="AB730" s="25"/>
      <c r="AC730" s="25"/>
    </row>
    <row r="731" spans="1:29" ht="15.75" customHeight="1">
      <c r="A731" s="25"/>
      <c r="B731" s="25"/>
      <c r="C731" s="25"/>
      <c r="D731" s="25"/>
      <c r="E731" s="25"/>
      <c r="F731" s="25"/>
      <c r="G731" s="25"/>
      <c r="H731" s="25"/>
      <c r="I731" s="25"/>
      <c r="J731" s="25"/>
      <c r="K731" s="25"/>
      <c r="L731" s="25"/>
      <c r="M731" s="25"/>
      <c r="N731" s="25"/>
      <c r="O731" s="25"/>
      <c r="P731" s="25"/>
      <c r="Q731" s="25"/>
      <c r="R731" s="25"/>
      <c r="S731" s="25"/>
      <c r="T731" s="25"/>
      <c r="U731" s="25"/>
      <c r="V731" s="25"/>
      <c r="W731" s="25"/>
      <c r="X731" s="25"/>
      <c r="Y731" s="25"/>
      <c r="Z731" s="25"/>
      <c r="AA731" s="25"/>
      <c r="AB731" s="25"/>
      <c r="AC731" s="25"/>
    </row>
    <row r="732" spans="1:29" ht="15.75" customHeight="1">
      <c r="A732" s="25"/>
      <c r="B732" s="25"/>
      <c r="C732" s="25"/>
      <c r="D732" s="25"/>
      <c r="E732" s="25"/>
      <c r="F732" s="25"/>
      <c r="G732" s="25"/>
      <c r="H732" s="25"/>
      <c r="I732" s="25"/>
      <c r="J732" s="25"/>
      <c r="K732" s="25"/>
      <c r="L732" s="25"/>
      <c r="M732" s="25"/>
      <c r="N732" s="25"/>
      <c r="O732" s="25"/>
      <c r="P732" s="25"/>
      <c r="Q732" s="25"/>
      <c r="R732" s="25"/>
      <c r="S732" s="25"/>
      <c r="T732" s="25"/>
      <c r="U732" s="25"/>
      <c r="V732" s="25"/>
      <c r="W732" s="25"/>
      <c r="X732" s="25"/>
      <c r="Y732" s="25"/>
      <c r="Z732" s="25"/>
      <c r="AA732" s="25"/>
      <c r="AB732" s="25"/>
      <c r="AC732" s="25"/>
    </row>
    <row r="733" spans="1:29" ht="15.75" customHeight="1">
      <c r="A733" s="25"/>
      <c r="B733" s="25"/>
      <c r="C733" s="25"/>
      <c r="D733" s="25"/>
      <c r="E733" s="25"/>
      <c r="F733" s="25"/>
      <c r="G733" s="25"/>
      <c r="H733" s="25"/>
      <c r="I733" s="25"/>
      <c r="J733" s="25"/>
      <c r="K733" s="25"/>
      <c r="L733" s="25"/>
      <c r="M733" s="25"/>
      <c r="N733" s="25"/>
      <c r="O733" s="25"/>
      <c r="P733" s="25"/>
      <c r="Q733" s="25"/>
      <c r="R733" s="25"/>
      <c r="S733" s="25"/>
      <c r="T733" s="25"/>
      <c r="U733" s="25"/>
      <c r="V733" s="25"/>
      <c r="W733" s="25"/>
      <c r="X733" s="25"/>
      <c r="Y733" s="25"/>
      <c r="Z733" s="25"/>
      <c r="AA733" s="25"/>
      <c r="AB733" s="25"/>
      <c r="AC733" s="25"/>
    </row>
    <row r="734" spans="1:29" ht="15.75" customHeight="1">
      <c r="A734" s="25"/>
      <c r="B734" s="25"/>
      <c r="C734" s="25"/>
      <c r="D734" s="25"/>
      <c r="E734" s="25"/>
      <c r="F734" s="25"/>
      <c r="G734" s="25"/>
      <c r="H734" s="25"/>
      <c r="I734" s="25"/>
      <c r="J734" s="25"/>
      <c r="K734" s="25"/>
      <c r="L734" s="25"/>
      <c r="M734" s="25"/>
      <c r="N734" s="25"/>
      <c r="O734" s="25"/>
      <c r="P734" s="25"/>
      <c r="Q734" s="25"/>
      <c r="R734" s="25"/>
      <c r="S734" s="25"/>
      <c r="T734" s="25"/>
      <c r="U734" s="25"/>
      <c r="V734" s="25"/>
      <c r="W734" s="25"/>
      <c r="X734" s="25"/>
      <c r="Y734" s="25"/>
      <c r="Z734" s="25"/>
      <c r="AA734" s="25"/>
      <c r="AB734" s="25"/>
      <c r="AC734" s="25"/>
    </row>
    <row r="735" spans="1:29" ht="15.75" customHeight="1">
      <c r="A735" s="25"/>
      <c r="B735" s="25"/>
      <c r="C735" s="25"/>
      <c r="D735" s="25"/>
      <c r="E735" s="25"/>
      <c r="F735" s="25"/>
      <c r="G735" s="25"/>
      <c r="H735" s="25"/>
      <c r="I735" s="25"/>
      <c r="J735" s="25"/>
      <c r="K735" s="25"/>
      <c r="L735" s="25"/>
      <c r="M735" s="25"/>
      <c r="N735" s="25"/>
      <c r="O735" s="25"/>
      <c r="P735" s="25"/>
      <c r="Q735" s="25"/>
      <c r="R735" s="25"/>
      <c r="S735" s="25"/>
      <c r="T735" s="25"/>
      <c r="U735" s="25"/>
      <c r="V735" s="25"/>
      <c r="W735" s="25"/>
      <c r="X735" s="25"/>
      <c r="Y735" s="25"/>
      <c r="Z735" s="25"/>
      <c r="AA735" s="25"/>
      <c r="AB735" s="25"/>
      <c r="AC735" s="25"/>
    </row>
    <row r="736" spans="1:29" ht="15.75" customHeight="1">
      <c r="A736" s="25"/>
      <c r="B736" s="25"/>
      <c r="C736" s="25"/>
      <c r="D736" s="25"/>
      <c r="E736" s="25"/>
      <c r="F736" s="25"/>
      <c r="G736" s="25"/>
      <c r="H736" s="25"/>
      <c r="I736" s="25"/>
      <c r="J736" s="25"/>
      <c r="K736" s="25"/>
      <c r="L736" s="25"/>
      <c r="M736" s="25"/>
      <c r="N736" s="25"/>
      <c r="O736" s="25"/>
      <c r="P736" s="25"/>
      <c r="Q736" s="25"/>
      <c r="R736" s="25"/>
      <c r="S736" s="25"/>
      <c r="T736" s="25"/>
      <c r="U736" s="25"/>
      <c r="V736" s="25"/>
      <c r="W736" s="25"/>
      <c r="X736" s="25"/>
      <c r="Y736" s="25"/>
      <c r="Z736" s="25"/>
      <c r="AA736" s="25"/>
      <c r="AB736" s="25"/>
      <c r="AC736" s="25"/>
    </row>
    <row r="737" spans="1:29" ht="15.75" customHeight="1">
      <c r="A737" s="25"/>
      <c r="B737" s="25"/>
      <c r="C737" s="25"/>
      <c r="D737" s="25"/>
      <c r="E737" s="25"/>
      <c r="F737" s="25"/>
      <c r="G737" s="25"/>
      <c r="H737" s="25"/>
      <c r="I737" s="25"/>
      <c r="J737" s="25"/>
      <c r="K737" s="25"/>
      <c r="L737" s="25"/>
      <c r="M737" s="25"/>
      <c r="N737" s="25"/>
      <c r="O737" s="25"/>
      <c r="P737" s="25"/>
      <c r="Q737" s="25"/>
      <c r="R737" s="25"/>
      <c r="S737" s="25"/>
      <c r="T737" s="25"/>
      <c r="U737" s="25"/>
      <c r="V737" s="25"/>
      <c r="W737" s="25"/>
      <c r="X737" s="25"/>
      <c r="Y737" s="25"/>
      <c r="Z737" s="25"/>
      <c r="AA737" s="25"/>
      <c r="AB737" s="25"/>
      <c r="AC737" s="25"/>
    </row>
    <row r="738" spans="1:29" ht="15.75" customHeight="1">
      <c r="A738" s="25"/>
      <c r="B738" s="25"/>
      <c r="C738" s="25"/>
      <c r="D738" s="25"/>
      <c r="E738" s="25"/>
      <c r="F738" s="25"/>
      <c r="G738" s="25"/>
      <c r="H738" s="25"/>
      <c r="I738" s="25"/>
      <c r="J738" s="25"/>
      <c r="K738" s="25"/>
      <c r="L738" s="25"/>
      <c r="M738" s="25"/>
      <c r="N738" s="25"/>
      <c r="O738" s="25"/>
      <c r="P738" s="25"/>
      <c r="Q738" s="25"/>
      <c r="R738" s="25"/>
      <c r="S738" s="25"/>
      <c r="T738" s="25"/>
      <c r="U738" s="25"/>
      <c r="V738" s="25"/>
      <c r="W738" s="25"/>
      <c r="X738" s="25"/>
      <c r="Y738" s="25"/>
      <c r="Z738" s="25"/>
      <c r="AA738" s="25"/>
      <c r="AB738" s="25"/>
      <c r="AC738" s="25"/>
    </row>
    <row r="739" spans="1:29" ht="15.75" customHeight="1">
      <c r="A739" s="25"/>
      <c r="B739" s="25"/>
      <c r="C739" s="25"/>
      <c r="D739" s="25"/>
      <c r="E739" s="25"/>
      <c r="F739" s="25"/>
      <c r="G739" s="25"/>
      <c r="H739" s="25"/>
      <c r="I739" s="25"/>
      <c r="J739" s="25"/>
      <c r="K739" s="25"/>
      <c r="L739" s="25"/>
      <c r="M739" s="25"/>
      <c r="N739" s="25"/>
      <c r="O739" s="25"/>
      <c r="P739" s="25"/>
      <c r="Q739" s="25"/>
      <c r="R739" s="25"/>
      <c r="S739" s="25"/>
      <c r="T739" s="25"/>
      <c r="U739" s="25"/>
      <c r="V739" s="25"/>
      <c r="W739" s="25"/>
      <c r="X739" s="25"/>
      <c r="Y739" s="25"/>
      <c r="Z739" s="25"/>
      <c r="AA739" s="25"/>
      <c r="AB739" s="25"/>
      <c r="AC739" s="25"/>
    </row>
    <row r="740" spans="1:29" ht="15.75" customHeight="1">
      <c r="A740" s="25"/>
      <c r="B740" s="25"/>
      <c r="C740" s="25"/>
      <c r="D740" s="25"/>
      <c r="E740" s="25"/>
      <c r="F740" s="25"/>
      <c r="G740" s="25"/>
      <c r="H740" s="25"/>
      <c r="I740" s="25"/>
      <c r="J740" s="25"/>
      <c r="K740" s="25"/>
      <c r="L740" s="25"/>
      <c r="M740" s="25"/>
      <c r="N740" s="25"/>
      <c r="O740" s="25"/>
      <c r="P740" s="25"/>
      <c r="Q740" s="25"/>
      <c r="R740" s="25"/>
      <c r="S740" s="25"/>
      <c r="T740" s="25"/>
      <c r="U740" s="25"/>
      <c r="V740" s="25"/>
      <c r="W740" s="25"/>
      <c r="X740" s="25"/>
      <c r="Y740" s="25"/>
      <c r="Z740" s="25"/>
      <c r="AA740" s="25"/>
      <c r="AB740" s="25"/>
      <c r="AC740" s="25"/>
    </row>
    <row r="741" spans="1:29" ht="15.75" customHeight="1">
      <c r="A741" s="25"/>
      <c r="B741" s="25"/>
      <c r="C741" s="25"/>
      <c r="D741" s="25"/>
      <c r="E741" s="25"/>
      <c r="F741" s="25"/>
      <c r="G741" s="25"/>
      <c r="H741" s="25"/>
      <c r="I741" s="25"/>
      <c r="J741" s="25"/>
      <c r="K741" s="25"/>
      <c r="L741" s="25"/>
      <c r="M741" s="25"/>
      <c r="N741" s="25"/>
      <c r="O741" s="25"/>
      <c r="P741" s="25"/>
      <c r="Q741" s="25"/>
      <c r="R741" s="25"/>
      <c r="S741" s="25"/>
      <c r="T741" s="25"/>
      <c r="U741" s="25"/>
      <c r="V741" s="25"/>
      <c r="W741" s="25"/>
      <c r="X741" s="25"/>
      <c r="Y741" s="25"/>
      <c r="Z741" s="25"/>
      <c r="AA741" s="25"/>
      <c r="AB741" s="25"/>
      <c r="AC741" s="25"/>
    </row>
    <row r="742" spans="1:29" ht="15.75" customHeight="1">
      <c r="A742" s="25"/>
      <c r="B742" s="25"/>
      <c r="C742" s="25"/>
      <c r="D742" s="25"/>
      <c r="E742" s="25"/>
      <c r="F742" s="25"/>
      <c r="G742" s="25"/>
      <c r="H742" s="25"/>
      <c r="I742" s="25"/>
      <c r="J742" s="25"/>
      <c r="K742" s="25"/>
      <c r="L742" s="25"/>
      <c r="M742" s="25"/>
      <c r="N742" s="25"/>
      <c r="O742" s="25"/>
      <c r="P742" s="25"/>
      <c r="Q742" s="25"/>
      <c r="R742" s="25"/>
      <c r="S742" s="25"/>
      <c r="T742" s="25"/>
      <c r="U742" s="25"/>
      <c r="V742" s="25"/>
      <c r="W742" s="25"/>
      <c r="X742" s="25"/>
      <c r="Y742" s="25"/>
      <c r="Z742" s="25"/>
      <c r="AA742" s="25"/>
      <c r="AB742" s="25"/>
      <c r="AC742" s="25"/>
    </row>
    <row r="743" spans="1:29" ht="15.75" customHeight="1">
      <c r="A743" s="25"/>
      <c r="B743" s="25"/>
      <c r="C743" s="25"/>
      <c r="D743" s="25"/>
      <c r="E743" s="25"/>
      <c r="F743" s="25"/>
      <c r="G743" s="25"/>
      <c r="H743" s="25"/>
      <c r="I743" s="25"/>
      <c r="J743" s="25"/>
      <c r="K743" s="25"/>
      <c r="L743" s="25"/>
      <c r="M743" s="25"/>
      <c r="N743" s="25"/>
      <c r="O743" s="25"/>
      <c r="P743" s="25"/>
      <c r="Q743" s="25"/>
      <c r="R743" s="25"/>
      <c r="S743" s="25"/>
      <c r="T743" s="25"/>
      <c r="U743" s="25"/>
      <c r="V743" s="25"/>
      <c r="W743" s="25"/>
      <c r="X743" s="25"/>
      <c r="Y743" s="25"/>
      <c r="Z743" s="25"/>
      <c r="AA743" s="25"/>
      <c r="AB743" s="25"/>
      <c r="AC743" s="25"/>
    </row>
    <row r="744" spans="1:29" ht="15.75" customHeight="1">
      <c r="A744" s="25"/>
      <c r="B744" s="25"/>
      <c r="C744" s="25"/>
      <c r="D744" s="25"/>
      <c r="E744" s="25"/>
      <c r="F744" s="25"/>
      <c r="G744" s="25"/>
      <c r="H744" s="25"/>
      <c r="I744" s="25"/>
      <c r="J744" s="25"/>
      <c r="K744" s="25"/>
      <c r="L744" s="25"/>
      <c r="M744" s="25"/>
      <c r="N744" s="25"/>
      <c r="O744" s="25"/>
      <c r="P744" s="25"/>
      <c r="Q744" s="25"/>
      <c r="R744" s="25"/>
      <c r="S744" s="25"/>
      <c r="T744" s="25"/>
      <c r="U744" s="25"/>
      <c r="V744" s="25"/>
      <c r="W744" s="25"/>
      <c r="X744" s="25"/>
      <c r="Y744" s="25"/>
      <c r="Z744" s="25"/>
      <c r="AA744" s="25"/>
      <c r="AB744" s="25"/>
      <c r="AC744" s="25"/>
    </row>
    <row r="745" spans="1:29" ht="15.75" customHeight="1">
      <c r="A745" s="25"/>
      <c r="B745" s="25"/>
      <c r="C745" s="25"/>
      <c r="D745" s="25"/>
      <c r="E745" s="25"/>
      <c r="F745" s="25"/>
      <c r="G745" s="25"/>
      <c r="H745" s="25"/>
      <c r="I745" s="25"/>
      <c r="J745" s="25"/>
      <c r="K745" s="25"/>
      <c r="L745" s="25"/>
      <c r="M745" s="25"/>
      <c r="N745" s="25"/>
      <c r="O745" s="25"/>
      <c r="P745" s="25"/>
      <c r="Q745" s="25"/>
      <c r="R745" s="25"/>
      <c r="S745" s="25"/>
      <c r="T745" s="25"/>
      <c r="U745" s="25"/>
      <c r="V745" s="25"/>
      <c r="W745" s="25"/>
      <c r="X745" s="25"/>
      <c r="Y745" s="25"/>
      <c r="Z745" s="25"/>
      <c r="AA745" s="25"/>
      <c r="AB745" s="25"/>
      <c r="AC745" s="25"/>
    </row>
    <row r="746" spans="1:29" ht="15.75" customHeight="1">
      <c r="A746" s="25"/>
      <c r="B746" s="25"/>
      <c r="C746" s="25"/>
      <c r="D746" s="25"/>
      <c r="E746" s="25"/>
      <c r="F746" s="25"/>
      <c r="G746" s="25"/>
      <c r="H746" s="25"/>
      <c r="I746" s="25"/>
      <c r="J746" s="25"/>
      <c r="K746" s="25"/>
      <c r="L746" s="25"/>
      <c r="M746" s="25"/>
      <c r="N746" s="25"/>
      <c r="O746" s="25"/>
      <c r="P746" s="25"/>
      <c r="Q746" s="25"/>
      <c r="R746" s="25"/>
      <c r="S746" s="25"/>
      <c r="T746" s="25"/>
      <c r="U746" s="25"/>
      <c r="V746" s="25"/>
      <c r="W746" s="25"/>
      <c r="X746" s="25"/>
      <c r="Y746" s="25"/>
      <c r="Z746" s="25"/>
      <c r="AA746" s="25"/>
      <c r="AB746" s="25"/>
      <c r="AC746" s="25"/>
    </row>
    <row r="747" spans="1:29" ht="15.75" customHeight="1">
      <c r="A747" s="25"/>
      <c r="B747" s="25"/>
      <c r="C747" s="25"/>
      <c r="D747" s="25"/>
      <c r="E747" s="25"/>
      <c r="F747" s="25"/>
      <c r="G747" s="25"/>
      <c r="H747" s="25"/>
      <c r="I747" s="25"/>
      <c r="J747" s="25"/>
      <c r="K747" s="25"/>
      <c r="L747" s="25"/>
      <c r="M747" s="25"/>
      <c r="N747" s="25"/>
      <c r="O747" s="25"/>
      <c r="P747" s="25"/>
      <c r="Q747" s="25"/>
      <c r="R747" s="25"/>
      <c r="S747" s="25"/>
      <c r="T747" s="25"/>
      <c r="U747" s="25"/>
      <c r="V747" s="25"/>
      <c r="W747" s="25"/>
      <c r="X747" s="25"/>
      <c r="Y747" s="25"/>
      <c r="Z747" s="25"/>
      <c r="AA747" s="25"/>
      <c r="AB747" s="25"/>
      <c r="AC747" s="25"/>
    </row>
    <row r="748" spans="1:29" ht="15.75" customHeight="1">
      <c r="A748" s="25"/>
      <c r="B748" s="25"/>
      <c r="C748" s="25"/>
      <c r="D748" s="25"/>
      <c r="E748" s="25"/>
      <c r="F748" s="25"/>
      <c r="G748" s="25"/>
      <c r="H748" s="25"/>
      <c r="I748" s="25"/>
      <c r="J748" s="25"/>
      <c r="K748" s="25"/>
      <c r="L748" s="25"/>
      <c r="M748" s="25"/>
      <c r="N748" s="25"/>
      <c r="O748" s="25"/>
      <c r="P748" s="25"/>
      <c r="Q748" s="25"/>
      <c r="R748" s="25"/>
      <c r="S748" s="25"/>
      <c r="T748" s="25"/>
      <c r="U748" s="25"/>
      <c r="V748" s="25"/>
      <c r="W748" s="25"/>
      <c r="X748" s="25"/>
      <c r="Y748" s="25"/>
      <c r="Z748" s="25"/>
      <c r="AA748" s="25"/>
      <c r="AB748" s="25"/>
      <c r="AC748" s="25"/>
    </row>
    <row r="749" spans="1:29" ht="15.75" customHeight="1">
      <c r="A749" s="25"/>
      <c r="B749" s="25"/>
      <c r="C749" s="25"/>
      <c r="D749" s="25"/>
      <c r="E749" s="25"/>
      <c r="F749" s="25"/>
      <c r="G749" s="25"/>
      <c r="H749" s="25"/>
      <c r="I749" s="25"/>
      <c r="J749" s="25"/>
      <c r="K749" s="25"/>
      <c r="L749" s="25"/>
      <c r="M749" s="25"/>
      <c r="N749" s="25"/>
      <c r="O749" s="25"/>
      <c r="P749" s="25"/>
      <c r="Q749" s="25"/>
      <c r="R749" s="25"/>
      <c r="S749" s="25"/>
      <c r="T749" s="25"/>
      <c r="U749" s="25"/>
      <c r="V749" s="25"/>
      <c r="W749" s="25"/>
      <c r="X749" s="25"/>
      <c r="Y749" s="25"/>
      <c r="Z749" s="25"/>
      <c r="AA749" s="25"/>
      <c r="AB749" s="25"/>
      <c r="AC749" s="25"/>
    </row>
    <row r="750" spans="1:29" ht="15.75" customHeight="1">
      <c r="A750" s="25"/>
      <c r="B750" s="25"/>
      <c r="C750" s="25"/>
      <c r="D750" s="25"/>
      <c r="E750" s="25"/>
      <c r="F750" s="25"/>
      <c r="G750" s="25"/>
      <c r="H750" s="25"/>
      <c r="I750" s="25"/>
      <c r="J750" s="25"/>
      <c r="K750" s="25"/>
      <c r="L750" s="25"/>
      <c r="M750" s="25"/>
      <c r="N750" s="25"/>
      <c r="O750" s="25"/>
      <c r="P750" s="25"/>
      <c r="Q750" s="25"/>
      <c r="R750" s="25"/>
      <c r="S750" s="25"/>
      <c r="T750" s="25"/>
      <c r="U750" s="25"/>
      <c r="V750" s="25"/>
      <c r="W750" s="25"/>
      <c r="X750" s="25"/>
      <c r="Y750" s="25"/>
      <c r="Z750" s="25"/>
      <c r="AA750" s="25"/>
      <c r="AB750" s="25"/>
      <c r="AC750" s="25"/>
    </row>
    <row r="751" spans="1:29" ht="15.75" customHeight="1">
      <c r="A751" s="25"/>
      <c r="B751" s="25"/>
      <c r="C751" s="25"/>
      <c r="D751" s="25"/>
      <c r="E751" s="25"/>
      <c r="F751" s="25"/>
      <c r="G751" s="25"/>
      <c r="H751" s="25"/>
      <c r="I751" s="25"/>
      <c r="J751" s="25"/>
      <c r="K751" s="25"/>
      <c r="L751" s="25"/>
      <c r="M751" s="25"/>
      <c r="N751" s="25"/>
      <c r="O751" s="25"/>
      <c r="P751" s="25"/>
      <c r="Q751" s="25"/>
      <c r="R751" s="25"/>
      <c r="S751" s="25"/>
      <c r="T751" s="25"/>
      <c r="U751" s="25"/>
      <c r="V751" s="25"/>
      <c r="W751" s="25"/>
      <c r="X751" s="25"/>
      <c r="Y751" s="25"/>
      <c r="Z751" s="25"/>
      <c r="AA751" s="25"/>
      <c r="AB751" s="25"/>
      <c r="AC751" s="25"/>
    </row>
    <row r="752" spans="1:29" ht="15.75" customHeight="1">
      <c r="A752" s="25"/>
      <c r="B752" s="25"/>
      <c r="C752" s="25"/>
      <c r="D752" s="25"/>
      <c r="E752" s="25"/>
      <c r="F752" s="25"/>
      <c r="G752" s="25"/>
      <c r="H752" s="25"/>
      <c r="I752" s="25"/>
      <c r="J752" s="25"/>
      <c r="K752" s="25"/>
      <c r="L752" s="25"/>
      <c r="M752" s="25"/>
      <c r="N752" s="25"/>
      <c r="O752" s="25"/>
      <c r="P752" s="25"/>
      <c r="Q752" s="25"/>
      <c r="R752" s="25"/>
      <c r="S752" s="25"/>
      <c r="T752" s="25"/>
      <c r="U752" s="25"/>
      <c r="V752" s="25"/>
      <c r="W752" s="25"/>
      <c r="X752" s="25"/>
      <c r="Y752" s="25"/>
      <c r="Z752" s="25"/>
      <c r="AA752" s="25"/>
      <c r="AB752" s="25"/>
      <c r="AC752" s="25"/>
    </row>
    <row r="753" spans="1:29" ht="15.75" customHeight="1">
      <c r="A753" s="25"/>
      <c r="B753" s="25"/>
      <c r="C753" s="25"/>
      <c r="D753" s="25"/>
      <c r="E753" s="25"/>
      <c r="F753" s="25"/>
      <c r="G753" s="25"/>
      <c r="H753" s="25"/>
      <c r="I753" s="25"/>
      <c r="J753" s="25"/>
      <c r="K753" s="25"/>
      <c r="L753" s="25"/>
      <c r="M753" s="25"/>
      <c r="N753" s="25"/>
      <c r="O753" s="25"/>
      <c r="P753" s="25"/>
      <c r="Q753" s="25"/>
      <c r="R753" s="25"/>
      <c r="S753" s="25"/>
      <c r="T753" s="25"/>
      <c r="U753" s="25"/>
      <c r="V753" s="25"/>
      <c r="W753" s="25"/>
      <c r="X753" s="25"/>
      <c r="Y753" s="25"/>
      <c r="Z753" s="25"/>
      <c r="AA753" s="25"/>
      <c r="AB753" s="25"/>
      <c r="AC753" s="25"/>
    </row>
    <row r="754" spans="1:29" ht="15.75" customHeight="1">
      <c r="A754" s="25"/>
      <c r="B754" s="25"/>
      <c r="C754" s="25"/>
      <c r="D754" s="25"/>
      <c r="E754" s="25"/>
      <c r="F754" s="25"/>
      <c r="G754" s="25"/>
      <c r="H754" s="25"/>
      <c r="I754" s="25"/>
      <c r="J754" s="25"/>
      <c r="K754" s="25"/>
      <c r="L754" s="25"/>
      <c r="M754" s="25"/>
      <c r="N754" s="25"/>
      <c r="O754" s="25"/>
      <c r="P754" s="25"/>
      <c r="Q754" s="25"/>
      <c r="R754" s="25"/>
      <c r="S754" s="25"/>
      <c r="T754" s="25"/>
      <c r="U754" s="25"/>
      <c r="V754" s="25"/>
      <c r="W754" s="25"/>
      <c r="X754" s="25"/>
      <c r="Y754" s="25"/>
      <c r="Z754" s="25"/>
      <c r="AA754" s="25"/>
      <c r="AB754" s="25"/>
      <c r="AC754" s="25"/>
    </row>
    <row r="755" spans="1:29" ht="15.75" customHeight="1">
      <c r="A755" s="25"/>
      <c r="B755" s="25"/>
      <c r="C755" s="25"/>
      <c r="D755" s="25"/>
      <c r="E755" s="25"/>
      <c r="F755" s="25"/>
      <c r="G755" s="25"/>
      <c r="H755" s="25"/>
      <c r="I755" s="25"/>
      <c r="J755" s="25"/>
      <c r="K755" s="25"/>
      <c r="L755" s="25"/>
      <c r="M755" s="25"/>
      <c r="N755" s="25"/>
      <c r="O755" s="25"/>
      <c r="P755" s="25"/>
      <c r="Q755" s="25"/>
      <c r="R755" s="25"/>
      <c r="S755" s="25"/>
      <c r="T755" s="25"/>
      <c r="U755" s="25"/>
      <c r="V755" s="25"/>
      <c r="W755" s="25"/>
      <c r="X755" s="25"/>
      <c r="Y755" s="25"/>
      <c r="Z755" s="25"/>
      <c r="AA755" s="25"/>
      <c r="AB755" s="25"/>
      <c r="AC755" s="25"/>
    </row>
    <row r="756" spans="1:29" ht="15.75" customHeight="1">
      <c r="A756" s="25"/>
      <c r="B756" s="25"/>
      <c r="C756" s="25"/>
      <c r="D756" s="25"/>
      <c r="E756" s="25"/>
      <c r="F756" s="25"/>
      <c r="G756" s="25"/>
      <c r="H756" s="25"/>
      <c r="I756" s="25"/>
      <c r="J756" s="25"/>
      <c r="K756" s="25"/>
      <c r="L756" s="25"/>
      <c r="M756" s="25"/>
      <c r="N756" s="25"/>
      <c r="O756" s="25"/>
      <c r="P756" s="25"/>
      <c r="Q756" s="25"/>
      <c r="R756" s="25"/>
      <c r="S756" s="25"/>
      <c r="T756" s="25"/>
      <c r="U756" s="25"/>
      <c r="V756" s="25"/>
      <c r="W756" s="25"/>
      <c r="X756" s="25"/>
      <c r="Y756" s="25"/>
      <c r="Z756" s="25"/>
      <c r="AA756" s="25"/>
      <c r="AB756" s="25"/>
      <c r="AC756" s="25"/>
    </row>
    <row r="757" spans="1:29" ht="15.75" customHeight="1">
      <c r="A757" s="25"/>
      <c r="B757" s="25"/>
      <c r="C757" s="25"/>
      <c r="D757" s="25"/>
      <c r="E757" s="25"/>
      <c r="F757" s="25"/>
      <c r="G757" s="25"/>
      <c r="H757" s="25"/>
      <c r="I757" s="25"/>
      <c r="J757" s="25"/>
      <c r="K757" s="25"/>
      <c r="L757" s="25"/>
      <c r="M757" s="25"/>
      <c r="N757" s="25"/>
      <c r="O757" s="25"/>
      <c r="P757" s="25"/>
      <c r="Q757" s="25"/>
      <c r="R757" s="25"/>
      <c r="S757" s="25"/>
      <c r="T757" s="25"/>
      <c r="U757" s="25"/>
      <c r="V757" s="25"/>
      <c r="W757" s="25"/>
      <c r="X757" s="25"/>
      <c r="Y757" s="25"/>
      <c r="Z757" s="25"/>
      <c r="AA757" s="25"/>
      <c r="AB757" s="25"/>
      <c r="AC757" s="25"/>
    </row>
    <row r="758" spans="1:29" ht="15.75" customHeight="1">
      <c r="A758" s="25"/>
      <c r="B758" s="25"/>
      <c r="C758" s="25"/>
      <c r="D758" s="25"/>
      <c r="E758" s="25"/>
      <c r="F758" s="25"/>
      <c r="G758" s="25"/>
      <c r="H758" s="25"/>
      <c r="I758" s="25"/>
      <c r="J758" s="25"/>
      <c r="K758" s="25"/>
      <c r="L758" s="25"/>
      <c r="M758" s="25"/>
      <c r="N758" s="25"/>
      <c r="O758" s="25"/>
      <c r="P758" s="25"/>
      <c r="Q758" s="25"/>
      <c r="R758" s="25"/>
      <c r="S758" s="25"/>
      <c r="T758" s="25"/>
      <c r="U758" s="25"/>
      <c r="V758" s="25"/>
      <c r="W758" s="25"/>
      <c r="X758" s="25"/>
      <c r="Y758" s="25"/>
      <c r="Z758" s="25"/>
      <c r="AA758" s="25"/>
      <c r="AB758" s="25"/>
      <c r="AC758" s="25"/>
    </row>
    <row r="759" spans="1:29" ht="15.75" customHeight="1">
      <c r="A759" s="25"/>
      <c r="B759" s="25"/>
      <c r="C759" s="25"/>
      <c r="D759" s="25"/>
      <c r="E759" s="25"/>
      <c r="F759" s="25"/>
      <c r="G759" s="25"/>
      <c r="H759" s="25"/>
      <c r="I759" s="25"/>
      <c r="J759" s="25"/>
      <c r="K759" s="25"/>
      <c r="L759" s="25"/>
      <c r="M759" s="25"/>
      <c r="N759" s="25"/>
      <c r="O759" s="25"/>
      <c r="P759" s="25"/>
      <c r="Q759" s="25"/>
      <c r="R759" s="25"/>
      <c r="S759" s="25"/>
      <c r="T759" s="25"/>
      <c r="U759" s="25"/>
      <c r="V759" s="25"/>
      <c r="W759" s="25"/>
      <c r="X759" s="25"/>
      <c r="Y759" s="25"/>
      <c r="Z759" s="25"/>
      <c r="AA759" s="25"/>
      <c r="AB759" s="25"/>
      <c r="AC759" s="25"/>
    </row>
    <row r="760" spans="1:29" ht="15.75" customHeight="1">
      <c r="A760" s="25"/>
      <c r="B760" s="25"/>
      <c r="C760" s="25"/>
      <c r="D760" s="25"/>
      <c r="E760" s="25"/>
      <c r="F760" s="25"/>
      <c r="G760" s="25"/>
      <c r="H760" s="25"/>
      <c r="I760" s="25"/>
      <c r="J760" s="25"/>
      <c r="K760" s="25"/>
      <c r="L760" s="25"/>
      <c r="M760" s="25"/>
      <c r="N760" s="25"/>
      <c r="O760" s="25"/>
      <c r="P760" s="25"/>
      <c r="Q760" s="25"/>
      <c r="R760" s="25"/>
      <c r="S760" s="25"/>
      <c r="T760" s="25"/>
      <c r="U760" s="25"/>
      <c r="V760" s="25"/>
      <c r="W760" s="25"/>
      <c r="X760" s="25"/>
      <c r="Y760" s="25"/>
      <c r="Z760" s="25"/>
      <c r="AA760" s="25"/>
      <c r="AB760" s="25"/>
      <c r="AC760" s="25"/>
    </row>
    <row r="761" spans="1:29" ht="15.75" customHeight="1">
      <c r="A761" s="25"/>
      <c r="B761" s="25"/>
      <c r="C761" s="25"/>
      <c r="D761" s="25"/>
      <c r="E761" s="25"/>
      <c r="F761" s="25"/>
      <c r="G761" s="25"/>
      <c r="H761" s="25"/>
      <c r="I761" s="25"/>
      <c r="J761" s="25"/>
      <c r="K761" s="25"/>
      <c r="L761" s="25"/>
      <c r="M761" s="25"/>
      <c r="N761" s="25"/>
      <c r="O761" s="25"/>
      <c r="P761" s="25"/>
      <c r="Q761" s="25"/>
      <c r="R761" s="25"/>
      <c r="S761" s="25"/>
      <c r="T761" s="25"/>
      <c r="U761" s="25"/>
      <c r="V761" s="25"/>
      <c r="W761" s="25"/>
      <c r="X761" s="25"/>
      <c r="Y761" s="25"/>
      <c r="Z761" s="25"/>
      <c r="AA761" s="25"/>
      <c r="AB761" s="25"/>
      <c r="AC761" s="25"/>
    </row>
    <row r="762" spans="1:29" ht="15.75" customHeight="1">
      <c r="A762" s="25"/>
      <c r="B762" s="25"/>
      <c r="C762" s="25"/>
      <c r="D762" s="25"/>
      <c r="E762" s="25"/>
      <c r="F762" s="25"/>
      <c r="G762" s="25"/>
      <c r="H762" s="25"/>
      <c r="I762" s="25"/>
      <c r="J762" s="25"/>
      <c r="K762" s="25"/>
      <c r="L762" s="25"/>
      <c r="M762" s="25"/>
      <c r="N762" s="25"/>
      <c r="O762" s="25"/>
      <c r="P762" s="25"/>
      <c r="Q762" s="25"/>
      <c r="R762" s="25"/>
      <c r="S762" s="25"/>
      <c r="T762" s="25"/>
      <c r="U762" s="25"/>
      <c r="V762" s="25"/>
      <c r="W762" s="25"/>
      <c r="X762" s="25"/>
      <c r="Y762" s="25"/>
      <c r="Z762" s="25"/>
      <c r="AA762" s="25"/>
      <c r="AB762" s="25"/>
      <c r="AC762" s="25"/>
    </row>
    <row r="763" spans="1:29" ht="15.75" customHeight="1">
      <c r="A763" s="25"/>
      <c r="B763" s="25"/>
      <c r="C763" s="25"/>
      <c r="D763" s="25"/>
      <c r="E763" s="25"/>
      <c r="F763" s="25"/>
      <c r="G763" s="25"/>
      <c r="H763" s="25"/>
      <c r="I763" s="25"/>
      <c r="J763" s="25"/>
      <c r="K763" s="25"/>
      <c r="L763" s="25"/>
      <c r="M763" s="25"/>
      <c r="N763" s="25"/>
      <c r="O763" s="25"/>
      <c r="P763" s="25"/>
      <c r="Q763" s="25"/>
      <c r="R763" s="25"/>
      <c r="S763" s="25"/>
      <c r="T763" s="25"/>
      <c r="U763" s="25"/>
      <c r="V763" s="25"/>
      <c r="W763" s="25"/>
      <c r="X763" s="25"/>
      <c r="Y763" s="25"/>
      <c r="Z763" s="25"/>
      <c r="AA763" s="25"/>
      <c r="AB763" s="25"/>
      <c r="AC763" s="25"/>
    </row>
    <row r="764" spans="1:29" ht="15.75" customHeight="1">
      <c r="A764" s="25"/>
      <c r="B764" s="25"/>
      <c r="C764" s="25"/>
      <c r="D764" s="25"/>
      <c r="E764" s="25"/>
      <c r="F764" s="25"/>
      <c r="G764" s="25"/>
      <c r="H764" s="25"/>
      <c r="I764" s="25"/>
      <c r="J764" s="25"/>
      <c r="K764" s="25"/>
      <c r="L764" s="25"/>
      <c r="M764" s="25"/>
      <c r="N764" s="25"/>
      <c r="O764" s="25"/>
      <c r="P764" s="25"/>
      <c r="Q764" s="25"/>
      <c r="R764" s="25"/>
      <c r="S764" s="25"/>
      <c r="T764" s="25"/>
      <c r="U764" s="25"/>
      <c r="V764" s="25"/>
      <c r="W764" s="25"/>
      <c r="X764" s="25"/>
      <c r="Y764" s="25"/>
      <c r="Z764" s="25"/>
      <c r="AA764" s="25"/>
      <c r="AB764" s="25"/>
      <c r="AC764" s="25"/>
    </row>
    <row r="765" spans="1:29" ht="15.75" customHeight="1">
      <c r="A765" s="25"/>
      <c r="B765" s="25"/>
      <c r="C765" s="25"/>
      <c r="D765" s="25"/>
      <c r="E765" s="25"/>
      <c r="F765" s="25"/>
      <c r="G765" s="25"/>
      <c r="H765" s="25"/>
      <c r="I765" s="25"/>
      <c r="J765" s="25"/>
      <c r="K765" s="25"/>
      <c r="L765" s="25"/>
      <c r="M765" s="25"/>
      <c r="N765" s="25"/>
      <c r="O765" s="25"/>
      <c r="P765" s="25"/>
      <c r="Q765" s="25"/>
      <c r="R765" s="25"/>
      <c r="S765" s="25"/>
      <c r="T765" s="25"/>
      <c r="U765" s="25"/>
      <c r="V765" s="25"/>
      <c r="W765" s="25"/>
      <c r="X765" s="25"/>
      <c r="Y765" s="25"/>
      <c r="Z765" s="25"/>
      <c r="AA765" s="25"/>
      <c r="AB765" s="25"/>
      <c r="AC765" s="25"/>
    </row>
    <row r="766" spans="1:29" ht="15.75" customHeight="1">
      <c r="A766" s="25"/>
      <c r="B766" s="25"/>
      <c r="C766" s="25"/>
      <c r="D766" s="25"/>
      <c r="E766" s="25"/>
      <c r="F766" s="25"/>
      <c r="G766" s="25"/>
      <c r="H766" s="25"/>
      <c r="I766" s="25"/>
      <c r="J766" s="25"/>
      <c r="K766" s="25"/>
      <c r="L766" s="25"/>
      <c r="M766" s="25"/>
      <c r="N766" s="25"/>
      <c r="O766" s="25"/>
      <c r="P766" s="25"/>
      <c r="Q766" s="25"/>
      <c r="R766" s="25"/>
      <c r="S766" s="25"/>
      <c r="T766" s="25"/>
      <c r="U766" s="25"/>
      <c r="V766" s="25"/>
      <c r="W766" s="25"/>
      <c r="X766" s="25"/>
      <c r="Y766" s="25"/>
      <c r="Z766" s="25"/>
      <c r="AA766" s="25"/>
      <c r="AB766" s="25"/>
      <c r="AC766" s="25"/>
    </row>
    <row r="767" spans="1:29" ht="15.75" customHeight="1">
      <c r="A767" s="25"/>
      <c r="B767" s="25"/>
      <c r="C767" s="25"/>
      <c r="D767" s="25"/>
      <c r="E767" s="25"/>
      <c r="F767" s="25"/>
      <c r="G767" s="25"/>
      <c r="H767" s="25"/>
      <c r="I767" s="25"/>
      <c r="J767" s="25"/>
      <c r="K767" s="25"/>
      <c r="L767" s="25"/>
      <c r="M767" s="25"/>
      <c r="N767" s="25"/>
      <c r="O767" s="25"/>
      <c r="P767" s="25"/>
      <c r="Q767" s="25"/>
      <c r="R767" s="25"/>
      <c r="S767" s="25"/>
      <c r="T767" s="25"/>
      <c r="U767" s="25"/>
      <c r="V767" s="25"/>
      <c r="W767" s="25"/>
      <c r="X767" s="25"/>
      <c r="Y767" s="25"/>
      <c r="Z767" s="25"/>
      <c r="AA767" s="25"/>
      <c r="AB767" s="25"/>
      <c r="AC767" s="25"/>
    </row>
    <row r="768" spans="1:29" ht="15.75" customHeight="1">
      <c r="A768" s="25"/>
      <c r="B768" s="25"/>
      <c r="C768" s="25"/>
      <c r="D768" s="25"/>
      <c r="E768" s="25"/>
      <c r="F768" s="25"/>
      <c r="G768" s="25"/>
      <c r="H768" s="25"/>
      <c r="I768" s="25"/>
      <c r="J768" s="25"/>
      <c r="K768" s="25"/>
      <c r="L768" s="25"/>
      <c r="M768" s="25"/>
      <c r="N768" s="25"/>
      <c r="O768" s="25"/>
      <c r="P768" s="25"/>
      <c r="Q768" s="25"/>
      <c r="R768" s="25"/>
      <c r="S768" s="25"/>
      <c r="T768" s="25"/>
      <c r="U768" s="25"/>
      <c r="V768" s="25"/>
      <c r="W768" s="25"/>
      <c r="X768" s="25"/>
      <c r="Y768" s="25"/>
      <c r="Z768" s="25"/>
      <c r="AA768" s="25"/>
      <c r="AB768" s="25"/>
      <c r="AC768" s="25"/>
    </row>
    <row r="769" spans="1:29" ht="15.75" customHeight="1">
      <c r="A769" s="25"/>
      <c r="B769" s="25"/>
      <c r="C769" s="25"/>
      <c r="D769" s="25"/>
      <c r="E769" s="25"/>
      <c r="F769" s="25"/>
      <c r="G769" s="25"/>
      <c r="H769" s="25"/>
      <c r="I769" s="25"/>
      <c r="J769" s="25"/>
      <c r="K769" s="25"/>
      <c r="L769" s="25"/>
      <c r="M769" s="25"/>
      <c r="N769" s="25"/>
      <c r="O769" s="25"/>
      <c r="P769" s="25"/>
      <c r="Q769" s="25"/>
      <c r="R769" s="25"/>
      <c r="S769" s="25"/>
      <c r="T769" s="25"/>
      <c r="U769" s="25"/>
      <c r="V769" s="25"/>
      <c r="W769" s="25"/>
      <c r="X769" s="25"/>
      <c r="Y769" s="25"/>
      <c r="Z769" s="25"/>
      <c r="AA769" s="25"/>
      <c r="AB769" s="25"/>
      <c r="AC769" s="25"/>
    </row>
    <row r="770" spans="1:29" ht="15.75" customHeight="1">
      <c r="A770" s="25"/>
      <c r="B770" s="25"/>
      <c r="C770" s="25"/>
      <c r="D770" s="25"/>
      <c r="E770" s="25"/>
      <c r="F770" s="25"/>
      <c r="G770" s="25"/>
      <c r="H770" s="25"/>
      <c r="I770" s="25"/>
      <c r="J770" s="25"/>
      <c r="K770" s="25"/>
      <c r="L770" s="25"/>
      <c r="M770" s="25"/>
      <c r="N770" s="25"/>
      <c r="O770" s="25"/>
      <c r="P770" s="25"/>
      <c r="Q770" s="25"/>
      <c r="R770" s="25"/>
      <c r="S770" s="25"/>
      <c r="T770" s="25"/>
      <c r="U770" s="25"/>
      <c r="V770" s="25"/>
      <c r="W770" s="25"/>
      <c r="X770" s="25"/>
      <c r="Y770" s="25"/>
      <c r="Z770" s="25"/>
      <c r="AA770" s="25"/>
      <c r="AB770" s="25"/>
      <c r="AC770" s="25"/>
    </row>
    <row r="771" spans="1:29" ht="15.75" customHeight="1">
      <c r="A771" s="25"/>
      <c r="B771" s="25"/>
      <c r="C771" s="25"/>
      <c r="D771" s="25"/>
      <c r="E771" s="25"/>
      <c r="F771" s="25"/>
      <c r="G771" s="25"/>
      <c r="H771" s="25"/>
      <c r="I771" s="25"/>
      <c r="J771" s="25"/>
      <c r="K771" s="25"/>
      <c r="L771" s="25"/>
      <c r="M771" s="25"/>
      <c r="N771" s="25"/>
      <c r="O771" s="25"/>
      <c r="P771" s="25"/>
      <c r="Q771" s="25"/>
      <c r="R771" s="25"/>
      <c r="S771" s="25"/>
      <c r="T771" s="25"/>
      <c r="U771" s="25"/>
      <c r="V771" s="25"/>
      <c r="W771" s="25"/>
      <c r="X771" s="25"/>
      <c r="Y771" s="25"/>
      <c r="Z771" s="25"/>
      <c r="AA771" s="25"/>
      <c r="AB771" s="25"/>
      <c r="AC771" s="25"/>
    </row>
    <row r="772" spans="1:29" ht="15.75" customHeight="1">
      <c r="A772" s="25"/>
      <c r="B772" s="25"/>
      <c r="C772" s="25"/>
      <c r="D772" s="25"/>
      <c r="E772" s="25"/>
      <c r="F772" s="25"/>
      <c r="G772" s="25"/>
      <c r="H772" s="25"/>
      <c r="I772" s="25"/>
      <c r="J772" s="25"/>
      <c r="K772" s="25"/>
      <c r="L772" s="25"/>
      <c r="M772" s="25"/>
      <c r="N772" s="25"/>
      <c r="O772" s="25"/>
      <c r="P772" s="25"/>
      <c r="Q772" s="25"/>
      <c r="R772" s="25"/>
      <c r="S772" s="25"/>
      <c r="T772" s="25"/>
      <c r="U772" s="25"/>
      <c r="V772" s="25"/>
      <c r="W772" s="25"/>
      <c r="X772" s="25"/>
      <c r="Y772" s="25"/>
      <c r="Z772" s="25"/>
      <c r="AA772" s="25"/>
      <c r="AB772" s="25"/>
      <c r="AC772" s="25"/>
    </row>
    <row r="773" spans="1:29" ht="15.75" customHeight="1">
      <c r="A773" s="25"/>
      <c r="B773" s="25"/>
      <c r="C773" s="25"/>
      <c r="D773" s="25"/>
      <c r="E773" s="25"/>
      <c r="F773" s="25"/>
      <c r="G773" s="25"/>
      <c r="H773" s="25"/>
      <c r="I773" s="25"/>
      <c r="J773" s="25"/>
      <c r="K773" s="25"/>
      <c r="L773" s="25"/>
      <c r="M773" s="25"/>
      <c r="N773" s="25"/>
      <c r="O773" s="25"/>
      <c r="P773" s="25"/>
      <c r="Q773" s="25"/>
      <c r="R773" s="25"/>
      <c r="S773" s="25"/>
      <c r="T773" s="25"/>
      <c r="U773" s="25"/>
      <c r="V773" s="25"/>
      <c r="W773" s="25"/>
      <c r="X773" s="25"/>
      <c r="Y773" s="25"/>
      <c r="Z773" s="25"/>
      <c r="AA773" s="25"/>
      <c r="AB773" s="25"/>
      <c r="AC773" s="25"/>
    </row>
    <row r="774" spans="1:29" ht="15.75" customHeight="1">
      <c r="A774" s="25"/>
      <c r="B774" s="25"/>
      <c r="C774" s="25"/>
      <c r="D774" s="25"/>
      <c r="E774" s="25"/>
      <c r="F774" s="25"/>
      <c r="G774" s="25"/>
      <c r="H774" s="25"/>
      <c r="I774" s="25"/>
      <c r="J774" s="25"/>
      <c r="K774" s="25"/>
      <c r="L774" s="25"/>
      <c r="M774" s="25"/>
      <c r="N774" s="25"/>
      <c r="O774" s="25"/>
      <c r="P774" s="25"/>
      <c r="Q774" s="25"/>
      <c r="R774" s="25"/>
      <c r="S774" s="25"/>
      <c r="T774" s="25"/>
      <c r="U774" s="25"/>
      <c r="V774" s="25"/>
      <c r="W774" s="25"/>
      <c r="X774" s="25"/>
      <c r="Y774" s="25"/>
      <c r="Z774" s="25"/>
      <c r="AA774" s="25"/>
      <c r="AB774" s="25"/>
      <c r="AC774" s="25"/>
    </row>
    <row r="775" spans="1:29" ht="15.75" customHeight="1">
      <c r="A775" s="25"/>
      <c r="B775" s="25"/>
      <c r="C775" s="25"/>
      <c r="D775" s="25"/>
      <c r="E775" s="25"/>
      <c r="F775" s="25"/>
      <c r="G775" s="25"/>
      <c r="H775" s="25"/>
      <c r="I775" s="25"/>
      <c r="J775" s="25"/>
      <c r="K775" s="25"/>
      <c r="L775" s="25"/>
      <c r="M775" s="25"/>
      <c r="N775" s="25"/>
      <c r="O775" s="25"/>
      <c r="P775" s="25"/>
      <c r="Q775" s="25"/>
      <c r="R775" s="25"/>
      <c r="S775" s="25"/>
      <c r="T775" s="25"/>
      <c r="U775" s="25"/>
      <c r="V775" s="25"/>
      <c r="W775" s="25"/>
      <c r="X775" s="25"/>
      <c r="Y775" s="25"/>
      <c r="Z775" s="25"/>
      <c r="AA775" s="25"/>
      <c r="AB775" s="25"/>
      <c r="AC775" s="25"/>
    </row>
    <row r="776" spans="1:29" ht="15.75" customHeight="1">
      <c r="A776" s="25"/>
      <c r="B776" s="25"/>
      <c r="C776" s="25"/>
      <c r="D776" s="25"/>
      <c r="E776" s="25"/>
      <c r="F776" s="25"/>
      <c r="G776" s="25"/>
      <c r="H776" s="25"/>
      <c r="I776" s="25"/>
      <c r="J776" s="25"/>
      <c r="K776" s="25"/>
      <c r="L776" s="25"/>
      <c r="M776" s="25"/>
      <c r="N776" s="25"/>
      <c r="O776" s="25"/>
      <c r="P776" s="25"/>
      <c r="Q776" s="25"/>
      <c r="R776" s="25"/>
      <c r="S776" s="25"/>
      <c r="T776" s="25"/>
      <c r="U776" s="25"/>
      <c r="V776" s="25"/>
      <c r="W776" s="25"/>
      <c r="X776" s="25"/>
      <c r="Y776" s="25"/>
      <c r="Z776" s="25"/>
      <c r="AA776" s="25"/>
      <c r="AB776" s="25"/>
      <c r="AC776" s="25"/>
    </row>
    <row r="777" spans="1:29" ht="15.75" customHeight="1">
      <c r="A777" s="25"/>
      <c r="B777" s="25"/>
      <c r="C777" s="25"/>
      <c r="D777" s="25"/>
      <c r="E777" s="25"/>
      <c r="F777" s="25"/>
      <c r="G777" s="25"/>
      <c r="H777" s="25"/>
      <c r="I777" s="25"/>
      <c r="J777" s="25"/>
      <c r="K777" s="25"/>
      <c r="L777" s="25"/>
      <c r="M777" s="25"/>
      <c r="N777" s="25"/>
      <c r="O777" s="25"/>
      <c r="P777" s="25"/>
      <c r="Q777" s="25"/>
      <c r="R777" s="25"/>
      <c r="S777" s="25"/>
      <c r="T777" s="25"/>
      <c r="U777" s="25"/>
      <c r="V777" s="25"/>
      <c r="W777" s="25"/>
      <c r="X777" s="25"/>
      <c r="Y777" s="25"/>
      <c r="Z777" s="25"/>
      <c r="AA777" s="25"/>
      <c r="AB777" s="25"/>
      <c r="AC777" s="25"/>
    </row>
    <row r="778" spans="1:29" ht="15.75" customHeight="1">
      <c r="A778" s="25"/>
      <c r="B778" s="25"/>
      <c r="C778" s="25"/>
      <c r="D778" s="25"/>
      <c r="E778" s="25"/>
      <c r="F778" s="25"/>
      <c r="G778" s="25"/>
      <c r="H778" s="25"/>
      <c r="I778" s="25"/>
      <c r="J778" s="25"/>
      <c r="K778" s="25"/>
      <c r="L778" s="25"/>
      <c r="M778" s="25"/>
      <c r="N778" s="25"/>
      <c r="O778" s="25"/>
      <c r="P778" s="25"/>
      <c r="Q778" s="25"/>
      <c r="R778" s="25"/>
      <c r="S778" s="25"/>
      <c r="T778" s="25"/>
      <c r="U778" s="25"/>
      <c r="V778" s="25"/>
      <c r="W778" s="25"/>
      <c r="X778" s="25"/>
      <c r="Y778" s="25"/>
      <c r="Z778" s="25"/>
      <c r="AA778" s="25"/>
      <c r="AB778" s="25"/>
      <c r="AC778" s="25"/>
    </row>
    <row r="779" spans="1:29" ht="15.75" customHeight="1">
      <c r="A779" s="25"/>
      <c r="B779" s="25"/>
      <c r="C779" s="25"/>
      <c r="D779" s="25"/>
      <c r="E779" s="25"/>
      <c r="F779" s="25"/>
      <c r="G779" s="25"/>
      <c r="H779" s="25"/>
      <c r="I779" s="25"/>
      <c r="J779" s="25"/>
      <c r="K779" s="25"/>
      <c r="L779" s="25"/>
      <c r="M779" s="25"/>
      <c r="N779" s="25"/>
      <c r="O779" s="25"/>
      <c r="P779" s="25"/>
      <c r="Q779" s="25"/>
      <c r="R779" s="25"/>
      <c r="S779" s="25"/>
      <c r="T779" s="25"/>
      <c r="U779" s="25"/>
      <c r="V779" s="25"/>
      <c r="W779" s="25"/>
      <c r="X779" s="25"/>
      <c r="Y779" s="25"/>
      <c r="Z779" s="25"/>
      <c r="AA779" s="25"/>
      <c r="AB779" s="25"/>
      <c r="AC779" s="25"/>
    </row>
    <row r="780" spans="1:29" ht="15.75" customHeight="1">
      <c r="A780" s="25"/>
      <c r="B780" s="25"/>
      <c r="C780" s="25"/>
      <c r="D780" s="25"/>
      <c r="E780" s="25"/>
      <c r="F780" s="25"/>
      <c r="G780" s="25"/>
      <c r="H780" s="25"/>
      <c r="I780" s="25"/>
      <c r="J780" s="25"/>
      <c r="K780" s="25"/>
      <c r="L780" s="25"/>
      <c r="M780" s="25"/>
      <c r="N780" s="25"/>
      <c r="O780" s="25"/>
      <c r="P780" s="25"/>
      <c r="Q780" s="25"/>
      <c r="R780" s="25"/>
      <c r="S780" s="25"/>
      <c r="T780" s="25"/>
      <c r="U780" s="25"/>
      <c r="V780" s="25"/>
      <c r="W780" s="25"/>
      <c r="X780" s="25"/>
      <c r="Y780" s="25"/>
      <c r="Z780" s="25"/>
      <c r="AA780" s="25"/>
      <c r="AB780" s="25"/>
      <c r="AC780" s="25"/>
    </row>
    <row r="781" spans="1:29" ht="15.75" customHeight="1">
      <c r="A781" s="25"/>
      <c r="B781" s="25"/>
      <c r="C781" s="25"/>
      <c r="D781" s="25"/>
      <c r="E781" s="25"/>
      <c r="F781" s="25"/>
      <c r="G781" s="25"/>
      <c r="H781" s="25"/>
      <c r="I781" s="25"/>
      <c r="J781" s="25"/>
      <c r="K781" s="25"/>
      <c r="L781" s="25"/>
      <c r="M781" s="25"/>
      <c r="N781" s="25"/>
      <c r="O781" s="25"/>
      <c r="P781" s="25"/>
      <c r="Q781" s="25"/>
      <c r="R781" s="25"/>
      <c r="S781" s="25"/>
      <c r="T781" s="25"/>
      <c r="U781" s="25"/>
      <c r="V781" s="25"/>
      <c r="W781" s="25"/>
      <c r="X781" s="25"/>
      <c r="Y781" s="25"/>
      <c r="Z781" s="25"/>
      <c r="AA781" s="25"/>
      <c r="AB781" s="25"/>
      <c r="AC781" s="25"/>
    </row>
    <row r="782" spans="1:29" ht="15.75" customHeight="1">
      <c r="A782" s="25"/>
      <c r="B782" s="25"/>
      <c r="C782" s="25"/>
      <c r="D782" s="25"/>
      <c r="E782" s="25"/>
      <c r="F782" s="25"/>
      <c r="G782" s="25"/>
      <c r="H782" s="25"/>
      <c r="I782" s="25"/>
      <c r="J782" s="25"/>
      <c r="K782" s="25"/>
      <c r="L782" s="25"/>
      <c r="M782" s="25"/>
      <c r="N782" s="25"/>
      <c r="O782" s="25"/>
      <c r="P782" s="25"/>
      <c r="Q782" s="25"/>
      <c r="R782" s="25"/>
      <c r="S782" s="25"/>
      <c r="T782" s="25"/>
      <c r="U782" s="25"/>
      <c r="V782" s="25"/>
      <c r="W782" s="25"/>
      <c r="X782" s="25"/>
      <c r="Y782" s="25"/>
      <c r="Z782" s="25"/>
      <c r="AA782" s="25"/>
      <c r="AB782" s="25"/>
      <c r="AC782" s="25"/>
    </row>
    <row r="783" spans="1:29" ht="15.75" customHeight="1">
      <c r="A783" s="25"/>
      <c r="B783" s="25"/>
      <c r="C783" s="25"/>
      <c r="D783" s="25"/>
      <c r="E783" s="25"/>
      <c r="F783" s="25"/>
      <c r="G783" s="25"/>
      <c r="H783" s="25"/>
      <c r="I783" s="25"/>
      <c r="J783" s="25"/>
      <c r="K783" s="25"/>
      <c r="L783" s="25"/>
      <c r="M783" s="25"/>
      <c r="N783" s="25"/>
      <c r="O783" s="25"/>
      <c r="P783" s="25"/>
      <c r="Q783" s="25"/>
      <c r="R783" s="25"/>
      <c r="S783" s="25"/>
      <c r="T783" s="25"/>
      <c r="U783" s="25"/>
      <c r="V783" s="25"/>
      <c r="W783" s="25"/>
      <c r="X783" s="25"/>
      <c r="Y783" s="25"/>
      <c r="Z783" s="25"/>
      <c r="AA783" s="25"/>
      <c r="AB783" s="25"/>
      <c r="AC783" s="25"/>
    </row>
    <row r="784" spans="1:29" ht="15.75" customHeight="1">
      <c r="A784" s="25"/>
      <c r="B784" s="25"/>
      <c r="C784" s="25"/>
      <c r="D784" s="25"/>
      <c r="E784" s="25"/>
      <c r="F784" s="25"/>
      <c r="G784" s="25"/>
      <c r="H784" s="25"/>
      <c r="I784" s="25"/>
      <c r="J784" s="25"/>
      <c r="K784" s="25"/>
      <c r="L784" s="25"/>
      <c r="M784" s="25"/>
      <c r="N784" s="25"/>
      <c r="O784" s="25"/>
      <c r="P784" s="25"/>
      <c r="Q784" s="25"/>
      <c r="R784" s="25"/>
      <c r="S784" s="25"/>
      <c r="T784" s="25"/>
      <c r="U784" s="25"/>
      <c r="V784" s="25"/>
      <c r="W784" s="25"/>
      <c r="X784" s="25"/>
      <c r="Y784" s="25"/>
      <c r="Z784" s="25"/>
      <c r="AA784" s="25"/>
      <c r="AB784" s="25"/>
      <c r="AC784" s="25"/>
    </row>
    <row r="785" spans="1:29" ht="15.75" customHeight="1">
      <c r="A785" s="25"/>
      <c r="B785" s="25"/>
      <c r="C785" s="25"/>
      <c r="D785" s="25"/>
      <c r="E785" s="25"/>
      <c r="F785" s="25"/>
      <c r="G785" s="25"/>
      <c r="H785" s="25"/>
      <c r="I785" s="25"/>
      <c r="J785" s="25"/>
      <c r="K785" s="25"/>
      <c r="L785" s="25"/>
      <c r="M785" s="25"/>
      <c r="N785" s="25"/>
      <c r="O785" s="25"/>
      <c r="P785" s="25"/>
      <c r="Q785" s="25"/>
      <c r="R785" s="25"/>
      <c r="S785" s="25"/>
      <c r="T785" s="25"/>
      <c r="U785" s="25"/>
      <c r="V785" s="25"/>
      <c r="W785" s="25"/>
      <c r="X785" s="25"/>
      <c r="Y785" s="25"/>
      <c r="Z785" s="25"/>
      <c r="AA785" s="25"/>
      <c r="AB785" s="25"/>
      <c r="AC785" s="25"/>
    </row>
    <row r="786" spans="1:29" ht="15.75" customHeight="1">
      <c r="A786" s="25"/>
      <c r="B786" s="25"/>
      <c r="C786" s="25"/>
      <c r="D786" s="25"/>
      <c r="E786" s="25"/>
      <c r="F786" s="25"/>
      <c r="G786" s="25"/>
      <c r="H786" s="25"/>
      <c r="I786" s="25"/>
      <c r="J786" s="25"/>
      <c r="K786" s="25"/>
      <c r="L786" s="25"/>
      <c r="M786" s="25"/>
      <c r="N786" s="25"/>
      <c r="O786" s="25"/>
      <c r="P786" s="25"/>
      <c r="Q786" s="25"/>
      <c r="R786" s="25"/>
      <c r="S786" s="25"/>
      <c r="T786" s="25"/>
      <c r="U786" s="25"/>
      <c r="V786" s="25"/>
      <c r="W786" s="25"/>
      <c r="X786" s="25"/>
      <c r="Y786" s="25"/>
      <c r="Z786" s="25"/>
      <c r="AA786" s="25"/>
      <c r="AB786" s="25"/>
      <c r="AC786" s="25"/>
    </row>
    <row r="787" spans="1:29" ht="15.75" customHeight="1">
      <c r="A787" s="25"/>
      <c r="B787" s="25"/>
      <c r="C787" s="25"/>
      <c r="D787" s="25"/>
      <c r="E787" s="25"/>
      <c r="F787" s="25"/>
      <c r="G787" s="25"/>
      <c r="H787" s="25"/>
      <c r="I787" s="25"/>
      <c r="J787" s="25"/>
      <c r="K787" s="25"/>
      <c r="L787" s="25"/>
      <c r="M787" s="25"/>
      <c r="N787" s="25"/>
      <c r="O787" s="25"/>
      <c r="P787" s="25"/>
      <c r="Q787" s="25"/>
      <c r="R787" s="25"/>
      <c r="S787" s="25"/>
      <c r="T787" s="25"/>
      <c r="U787" s="25"/>
      <c r="V787" s="25"/>
      <c r="W787" s="25"/>
      <c r="X787" s="25"/>
      <c r="Y787" s="25"/>
      <c r="Z787" s="25"/>
      <c r="AA787" s="25"/>
      <c r="AB787" s="25"/>
      <c r="AC787" s="25"/>
    </row>
    <row r="788" spans="1:29" ht="15.75" customHeight="1">
      <c r="A788" s="25"/>
      <c r="B788" s="25"/>
      <c r="C788" s="25"/>
      <c r="D788" s="25"/>
      <c r="E788" s="25"/>
      <c r="F788" s="25"/>
      <c r="G788" s="25"/>
      <c r="H788" s="25"/>
      <c r="I788" s="25"/>
      <c r="J788" s="25"/>
      <c r="K788" s="25"/>
      <c r="L788" s="25"/>
      <c r="M788" s="25"/>
      <c r="N788" s="25"/>
      <c r="O788" s="25"/>
      <c r="P788" s="25"/>
      <c r="Q788" s="25"/>
      <c r="R788" s="25"/>
      <c r="S788" s="25"/>
      <c r="T788" s="25"/>
      <c r="U788" s="25"/>
      <c r="V788" s="25"/>
      <c r="W788" s="25"/>
      <c r="X788" s="25"/>
      <c r="Y788" s="25"/>
      <c r="Z788" s="25"/>
      <c r="AA788" s="25"/>
      <c r="AB788" s="25"/>
      <c r="AC788" s="25"/>
    </row>
    <row r="789" spans="1:29" ht="15.75" customHeight="1">
      <c r="A789" s="25"/>
      <c r="B789" s="25"/>
      <c r="C789" s="25"/>
      <c r="D789" s="25"/>
      <c r="E789" s="25"/>
      <c r="F789" s="25"/>
      <c r="G789" s="25"/>
      <c r="H789" s="25"/>
      <c r="I789" s="25"/>
      <c r="J789" s="25"/>
      <c r="K789" s="25"/>
      <c r="L789" s="25"/>
      <c r="M789" s="25"/>
      <c r="N789" s="25"/>
      <c r="O789" s="25"/>
      <c r="P789" s="25"/>
      <c r="Q789" s="25"/>
      <c r="R789" s="25"/>
      <c r="S789" s="25"/>
      <c r="T789" s="25"/>
      <c r="U789" s="25"/>
      <c r="V789" s="25"/>
      <c r="W789" s="25"/>
      <c r="X789" s="25"/>
      <c r="Y789" s="25"/>
      <c r="Z789" s="25"/>
      <c r="AA789" s="25"/>
      <c r="AB789" s="25"/>
      <c r="AC789" s="25"/>
    </row>
    <row r="790" spans="1:29" ht="15.75" customHeight="1">
      <c r="A790" s="25"/>
      <c r="B790" s="25"/>
      <c r="C790" s="25"/>
      <c r="D790" s="25"/>
      <c r="E790" s="25"/>
      <c r="F790" s="25"/>
      <c r="G790" s="25"/>
      <c r="H790" s="25"/>
      <c r="I790" s="25"/>
      <c r="J790" s="25"/>
      <c r="K790" s="25"/>
      <c r="L790" s="25"/>
      <c r="M790" s="25"/>
      <c r="N790" s="25"/>
      <c r="O790" s="25"/>
      <c r="P790" s="25"/>
      <c r="Q790" s="25"/>
      <c r="R790" s="25"/>
      <c r="S790" s="25"/>
      <c r="T790" s="25"/>
      <c r="U790" s="25"/>
      <c r="V790" s="25"/>
      <c r="W790" s="25"/>
      <c r="X790" s="25"/>
      <c r="Y790" s="25"/>
      <c r="Z790" s="25"/>
      <c r="AA790" s="25"/>
      <c r="AB790" s="25"/>
      <c r="AC790" s="25"/>
    </row>
    <row r="791" spans="1:29" ht="15.75" customHeight="1">
      <c r="A791" s="25"/>
      <c r="B791" s="25"/>
      <c r="C791" s="25"/>
      <c r="D791" s="25"/>
      <c r="E791" s="25"/>
      <c r="F791" s="25"/>
      <c r="G791" s="25"/>
      <c r="H791" s="25"/>
      <c r="I791" s="25"/>
      <c r="J791" s="25"/>
      <c r="K791" s="25"/>
      <c r="L791" s="25"/>
      <c r="M791" s="25"/>
      <c r="N791" s="25"/>
      <c r="O791" s="25"/>
      <c r="P791" s="25"/>
      <c r="Q791" s="25"/>
      <c r="R791" s="25"/>
      <c r="S791" s="25"/>
      <c r="T791" s="25"/>
      <c r="U791" s="25"/>
      <c r="V791" s="25"/>
      <c r="W791" s="25"/>
      <c r="X791" s="25"/>
      <c r="Y791" s="25"/>
      <c r="Z791" s="25"/>
      <c r="AA791" s="25"/>
      <c r="AB791" s="25"/>
      <c r="AC791" s="25"/>
    </row>
    <row r="792" spans="1:29" ht="15.75" customHeight="1">
      <c r="A792" s="25"/>
      <c r="B792" s="25"/>
      <c r="C792" s="25"/>
      <c r="D792" s="25"/>
      <c r="E792" s="25"/>
      <c r="F792" s="25"/>
      <c r="G792" s="25"/>
      <c r="H792" s="25"/>
      <c r="I792" s="25"/>
      <c r="J792" s="25"/>
      <c r="K792" s="25"/>
      <c r="L792" s="25"/>
      <c r="M792" s="25"/>
      <c r="N792" s="25"/>
      <c r="O792" s="25"/>
      <c r="P792" s="25"/>
      <c r="Q792" s="25"/>
      <c r="R792" s="25"/>
      <c r="S792" s="25"/>
      <c r="T792" s="25"/>
      <c r="U792" s="25"/>
      <c r="V792" s="25"/>
      <c r="W792" s="25"/>
      <c r="X792" s="25"/>
      <c r="Y792" s="25"/>
      <c r="Z792" s="25"/>
      <c r="AA792" s="25"/>
      <c r="AB792" s="25"/>
      <c r="AC792" s="25"/>
    </row>
    <row r="793" spans="1:29" ht="15.75" customHeight="1">
      <c r="A793" s="25"/>
      <c r="B793" s="25"/>
      <c r="C793" s="25"/>
      <c r="D793" s="25"/>
      <c r="E793" s="25"/>
      <c r="F793" s="25"/>
      <c r="G793" s="25"/>
      <c r="H793" s="25"/>
      <c r="I793" s="25"/>
      <c r="J793" s="25"/>
      <c r="K793" s="25"/>
      <c r="L793" s="25"/>
      <c r="M793" s="25"/>
      <c r="N793" s="25"/>
      <c r="O793" s="25"/>
      <c r="P793" s="25"/>
      <c r="Q793" s="25"/>
      <c r="R793" s="25"/>
      <c r="S793" s="25"/>
      <c r="T793" s="25"/>
      <c r="U793" s="25"/>
      <c r="V793" s="25"/>
      <c r="W793" s="25"/>
      <c r="X793" s="25"/>
      <c r="Y793" s="25"/>
      <c r="Z793" s="25"/>
      <c r="AA793" s="25"/>
      <c r="AB793" s="25"/>
      <c r="AC793" s="25"/>
    </row>
    <row r="794" spans="1:29" ht="15.75" customHeight="1">
      <c r="A794" s="25"/>
      <c r="B794" s="25"/>
      <c r="C794" s="25"/>
      <c r="D794" s="25"/>
      <c r="E794" s="25"/>
      <c r="F794" s="25"/>
      <c r="G794" s="25"/>
      <c r="H794" s="25"/>
      <c r="I794" s="25"/>
      <c r="J794" s="25"/>
      <c r="K794" s="25"/>
      <c r="L794" s="25"/>
      <c r="M794" s="25"/>
      <c r="N794" s="25"/>
      <c r="O794" s="25"/>
      <c r="P794" s="25"/>
      <c r="Q794" s="25"/>
      <c r="R794" s="25"/>
      <c r="S794" s="25"/>
      <c r="T794" s="25"/>
      <c r="U794" s="25"/>
      <c r="V794" s="25"/>
      <c r="W794" s="25"/>
      <c r="X794" s="25"/>
      <c r="Y794" s="25"/>
      <c r="Z794" s="25"/>
      <c r="AA794" s="25"/>
      <c r="AB794" s="25"/>
      <c r="AC794" s="25"/>
    </row>
    <row r="795" spans="1:29" ht="15.75" customHeight="1">
      <c r="A795" s="25"/>
      <c r="B795" s="25"/>
      <c r="C795" s="25"/>
      <c r="D795" s="25"/>
      <c r="E795" s="25"/>
      <c r="F795" s="25"/>
      <c r="G795" s="25"/>
      <c r="H795" s="25"/>
      <c r="I795" s="25"/>
      <c r="J795" s="25"/>
      <c r="K795" s="25"/>
      <c r="L795" s="25"/>
      <c r="M795" s="25"/>
      <c r="N795" s="25"/>
      <c r="O795" s="25"/>
      <c r="P795" s="25"/>
      <c r="Q795" s="25"/>
      <c r="R795" s="25"/>
      <c r="S795" s="25"/>
      <c r="T795" s="25"/>
      <c r="U795" s="25"/>
      <c r="V795" s="25"/>
      <c r="W795" s="25"/>
      <c r="X795" s="25"/>
      <c r="Y795" s="25"/>
      <c r="Z795" s="25"/>
      <c r="AA795" s="25"/>
      <c r="AB795" s="25"/>
      <c r="AC795" s="25"/>
    </row>
    <row r="796" spans="1:29" ht="15.75" customHeight="1">
      <c r="A796" s="25"/>
      <c r="B796" s="25"/>
      <c r="C796" s="25"/>
      <c r="D796" s="25"/>
      <c r="E796" s="25"/>
      <c r="F796" s="25"/>
      <c r="G796" s="25"/>
      <c r="H796" s="25"/>
      <c r="I796" s="25"/>
      <c r="J796" s="25"/>
      <c r="K796" s="25"/>
      <c r="L796" s="25"/>
      <c r="M796" s="25"/>
      <c r="N796" s="25"/>
      <c r="O796" s="25"/>
      <c r="P796" s="25"/>
      <c r="Q796" s="25"/>
      <c r="R796" s="25"/>
      <c r="S796" s="25"/>
      <c r="T796" s="25"/>
      <c r="U796" s="25"/>
      <c r="V796" s="25"/>
      <c r="W796" s="25"/>
      <c r="X796" s="25"/>
      <c r="Y796" s="25"/>
      <c r="Z796" s="25"/>
      <c r="AA796" s="25"/>
      <c r="AB796" s="25"/>
      <c r="AC796" s="25"/>
    </row>
    <row r="797" spans="1:29" ht="15.75" customHeight="1">
      <c r="A797" s="25"/>
      <c r="B797" s="25"/>
      <c r="C797" s="25"/>
      <c r="D797" s="25"/>
      <c r="E797" s="25"/>
      <c r="F797" s="25"/>
      <c r="G797" s="25"/>
      <c r="H797" s="25"/>
      <c r="I797" s="25"/>
      <c r="J797" s="25"/>
      <c r="K797" s="25"/>
      <c r="L797" s="25"/>
      <c r="M797" s="25"/>
      <c r="N797" s="25"/>
      <c r="O797" s="25"/>
      <c r="P797" s="25"/>
      <c r="Q797" s="25"/>
      <c r="R797" s="25"/>
      <c r="S797" s="25"/>
      <c r="T797" s="25"/>
      <c r="U797" s="25"/>
      <c r="V797" s="25"/>
      <c r="W797" s="25"/>
      <c r="X797" s="25"/>
      <c r="Y797" s="25"/>
      <c r="Z797" s="25"/>
      <c r="AA797" s="25"/>
      <c r="AB797" s="25"/>
      <c r="AC797" s="25"/>
    </row>
    <row r="798" spans="1:29" ht="15.75" customHeight="1">
      <c r="A798" s="25"/>
      <c r="B798" s="25"/>
      <c r="C798" s="25"/>
      <c r="D798" s="25"/>
      <c r="E798" s="25"/>
      <c r="F798" s="25"/>
      <c r="G798" s="25"/>
      <c r="H798" s="25"/>
      <c r="I798" s="25"/>
      <c r="J798" s="25"/>
      <c r="K798" s="25"/>
      <c r="L798" s="25"/>
      <c r="M798" s="25"/>
      <c r="N798" s="25"/>
      <c r="O798" s="25"/>
      <c r="P798" s="25"/>
      <c r="Q798" s="25"/>
      <c r="R798" s="25"/>
      <c r="S798" s="25"/>
      <c r="T798" s="25"/>
      <c r="U798" s="25"/>
      <c r="V798" s="25"/>
      <c r="W798" s="25"/>
      <c r="X798" s="25"/>
      <c r="Y798" s="25"/>
      <c r="Z798" s="25"/>
      <c r="AA798" s="25"/>
      <c r="AB798" s="25"/>
      <c r="AC798" s="25"/>
    </row>
    <row r="799" spans="1:29" ht="15.75" customHeight="1">
      <c r="A799" s="25"/>
      <c r="B799" s="25"/>
      <c r="C799" s="25"/>
      <c r="D799" s="25"/>
      <c r="E799" s="25"/>
      <c r="F799" s="25"/>
      <c r="G799" s="25"/>
      <c r="H799" s="25"/>
      <c r="I799" s="25"/>
      <c r="J799" s="25"/>
      <c r="K799" s="25"/>
      <c r="L799" s="25"/>
      <c r="M799" s="25"/>
      <c r="N799" s="25"/>
      <c r="O799" s="25"/>
      <c r="P799" s="25"/>
      <c r="Q799" s="25"/>
      <c r="R799" s="25"/>
      <c r="S799" s="25"/>
      <c r="T799" s="25"/>
      <c r="U799" s="25"/>
      <c r="V799" s="25"/>
      <c r="W799" s="25"/>
      <c r="X799" s="25"/>
      <c r="Y799" s="25"/>
      <c r="Z799" s="25"/>
      <c r="AA799" s="25"/>
      <c r="AB799" s="25"/>
      <c r="AC799" s="25"/>
    </row>
    <row r="800" spans="1:29" ht="15.75" customHeight="1">
      <c r="A800" s="25"/>
      <c r="B800" s="25"/>
      <c r="C800" s="25"/>
      <c r="D800" s="25"/>
      <c r="E800" s="25"/>
      <c r="F800" s="25"/>
      <c r="G800" s="25"/>
      <c r="H800" s="25"/>
      <c r="I800" s="25"/>
      <c r="J800" s="25"/>
      <c r="K800" s="25"/>
      <c r="L800" s="25"/>
      <c r="M800" s="25"/>
      <c r="N800" s="25"/>
      <c r="O800" s="25"/>
      <c r="P800" s="25"/>
      <c r="Q800" s="25"/>
      <c r="R800" s="25"/>
      <c r="S800" s="25"/>
      <c r="T800" s="25"/>
      <c r="U800" s="25"/>
      <c r="V800" s="25"/>
      <c r="W800" s="25"/>
      <c r="X800" s="25"/>
      <c r="Y800" s="25"/>
      <c r="Z800" s="25"/>
      <c r="AA800" s="25"/>
      <c r="AB800" s="25"/>
      <c r="AC800" s="25"/>
    </row>
    <row r="801" spans="1:29" ht="15.75" customHeight="1">
      <c r="A801" s="25"/>
      <c r="B801" s="25"/>
      <c r="C801" s="25"/>
      <c r="D801" s="25"/>
      <c r="E801" s="25"/>
      <c r="F801" s="25"/>
      <c r="G801" s="25"/>
      <c r="H801" s="25"/>
      <c r="I801" s="25"/>
      <c r="J801" s="25"/>
      <c r="K801" s="25"/>
      <c r="L801" s="25"/>
      <c r="M801" s="25"/>
      <c r="N801" s="25"/>
      <c r="O801" s="25"/>
      <c r="P801" s="25"/>
      <c r="Q801" s="25"/>
      <c r="R801" s="25"/>
      <c r="S801" s="25"/>
      <c r="T801" s="25"/>
      <c r="U801" s="25"/>
      <c r="V801" s="25"/>
      <c r="W801" s="25"/>
      <c r="X801" s="25"/>
      <c r="Y801" s="25"/>
      <c r="Z801" s="25"/>
      <c r="AA801" s="25"/>
      <c r="AB801" s="25"/>
      <c r="AC801" s="25"/>
    </row>
    <row r="802" spans="1:29" ht="15.75" customHeight="1">
      <c r="A802" s="25"/>
      <c r="B802" s="25"/>
      <c r="C802" s="25"/>
      <c r="D802" s="25"/>
      <c r="E802" s="25"/>
      <c r="F802" s="25"/>
      <c r="G802" s="25"/>
      <c r="H802" s="25"/>
      <c r="I802" s="25"/>
      <c r="J802" s="25"/>
      <c r="K802" s="25"/>
      <c r="L802" s="25"/>
      <c r="M802" s="25"/>
      <c r="N802" s="25"/>
      <c r="O802" s="25"/>
      <c r="P802" s="25"/>
      <c r="Q802" s="25"/>
      <c r="R802" s="25"/>
      <c r="S802" s="25"/>
      <c r="T802" s="25"/>
      <c r="U802" s="25"/>
      <c r="V802" s="25"/>
      <c r="W802" s="25"/>
      <c r="X802" s="25"/>
      <c r="Y802" s="25"/>
      <c r="Z802" s="25"/>
      <c r="AA802" s="25"/>
      <c r="AB802" s="25"/>
      <c r="AC802" s="25"/>
    </row>
    <row r="803" spans="1:29" ht="15.75" customHeight="1">
      <c r="A803" s="25"/>
      <c r="B803" s="25"/>
      <c r="C803" s="25"/>
      <c r="D803" s="25"/>
      <c r="E803" s="25"/>
      <c r="F803" s="25"/>
      <c r="G803" s="25"/>
      <c r="H803" s="25"/>
      <c r="I803" s="25"/>
      <c r="J803" s="25"/>
      <c r="K803" s="25"/>
      <c r="L803" s="25"/>
      <c r="M803" s="25"/>
      <c r="N803" s="25"/>
      <c r="O803" s="25"/>
      <c r="P803" s="25"/>
      <c r="Q803" s="25"/>
      <c r="R803" s="25"/>
      <c r="S803" s="25"/>
      <c r="T803" s="25"/>
      <c r="U803" s="25"/>
      <c r="V803" s="25"/>
      <c r="W803" s="25"/>
      <c r="X803" s="25"/>
      <c r="Y803" s="25"/>
      <c r="Z803" s="25"/>
      <c r="AA803" s="25"/>
      <c r="AB803" s="25"/>
      <c r="AC803" s="25"/>
    </row>
    <row r="804" spans="1:29" ht="15.75" customHeight="1">
      <c r="A804" s="25"/>
      <c r="B804" s="25"/>
      <c r="C804" s="25"/>
      <c r="D804" s="25"/>
      <c r="E804" s="25"/>
      <c r="F804" s="25"/>
      <c r="G804" s="25"/>
      <c r="H804" s="25"/>
      <c r="I804" s="25"/>
      <c r="J804" s="25"/>
      <c r="K804" s="25"/>
      <c r="L804" s="25"/>
      <c r="M804" s="25"/>
      <c r="N804" s="25"/>
      <c r="O804" s="25"/>
      <c r="P804" s="25"/>
      <c r="Q804" s="25"/>
      <c r="R804" s="25"/>
      <c r="S804" s="25"/>
      <c r="T804" s="25"/>
      <c r="U804" s="25"/>
      <c r="V804" s="25"/>
      <c r="W804" s="25"/>
      <c r="X804" s="25"/>
      <c r="Y804" s="25"/>
      <c r="Z804" s="25"/>
      <c r="AA804" s="25"/>
      <c r="AB804" s="25"/>
      <c r="AC804" s="25"/>
    </row>
    <row r="805" spans="1:29" ht="15.75" customHeight="1">
      <c r="A805" s="25"/>
      <c r="B805" s="25"/>
      <c r="C805" s="25"/>
      <c r="D805" s="25"/>
      <c r="E805" s="25"/>
      <c r="F805" s="25"/>
      <c r="G805" s="25"/>
      <c r="H805" s="25"/>
      <c r="I805" s="25"/>
      <c r="J805" s="25"/>
      <c r="K805" s="25"/>
      <c r="L805" s="25"/>
      <c r="M805" s="25"/>
      <c r="N805" s="25"/>
      <c r="O805" s="25"/>
      <c r="P805" s="25"/>
      <c r="Q805" s="25"/>
      <c r="R805" s="25"/>
      <c r="S805" s="25"/>
      <c r="T805" s="25"/>
      <c r="U805" s="25"/>
      <c r="V805" s="25"/>
      <c r="W805" s="25"/>
      <c r="X805" s="25"/>
      <c r="Y805" s="25"/>
      <c r="Z805" s="25"/>
      <c r="AA805" s="25"/>
      <c r="AB805" s="25"/>
      <c r="AC805" s="25"/>
    </row>
    <row r="806" spans="1:29" ht="15.75" customHeight="1">
      <c r="A806" s="25"/>
      <c r="B806" s="25"/>
      <c r="C806" s="25"/>
      <c r="D806" s="25"/>
      <c r="E806" s="25"/>
      <c r="F806" s="25"/>
      <c r="G806" s="25"/>
      <c r="H806" s="25"/>
      <c r="I806" s="25"/>
      <c r="J806" s="25"/>
      <c r="K806" s="25"/>
      <c r="L806" s="25"/>
      <c r="M806" s="25"/>
      <c r="N806" s="25"/>
      <c r="O806" s="25"/>
      <c r="P806" s="25"/>
      <c r="Q806" s="25"/>
      <c r="R806" s="25"/>
      <c r="S806" s="25"/>
      <c r="T806" s="25"/>
      <c r="U806" s="25"/>
      <c r="V806" s="25"/>
      <c r="W806" s="25"/>
      <c r="X806" s="25"/>
      <c r="Y806" s="25"/>
      <c r="Z806" s="25"/>
      <c r="AA806" s="25"/>
      <c r="AB806" s="25"/>
      <c r="AC806" s="25"/>
    </row>
    <row r="807" spans="1:29" ht="15.75" customHeight="1">
      <c r="A807" s="25"/>
      <c r="B807" s="25"/>
      <c r="C807" s="25"/>
      <c r="D807" s="25"/>
      <c r="E807" s="25"/>
      <c r="F807" s="25"/>
      <c r="G807" s="25"/>
      <c r="H807" s="25"/>
      <c r="I807" s="25"/>
      <c r="J807" s="25"/>
      <c r="K807" s="25"/>
      <c r="L807" s="25"/>
      <c r="M807" s="25"/>
      <c r="N807" s="25"/>
      <c r="O807" s="25"/>
      <c r="P807" s="25"/>
      <c r="Q807" s="25"/>
      <c r="R807" s="25"/>
      <c r="S807" s="25"/>
      <c r="T807" s="25"/>
      <c r="U807" s="25"/>
      <c r="V807" s="25"/>
      <c r="W807" s="25"/>
      <c r="X807" s="25"/>
      <c r="Y807" s="25"/>
      <c r="Z807" s="25"/>
      <c r="AA807" s="25"/>
      <c r="AB807" s="25"/>
      <c r="AC807" s="25"/>
    </row>
    <row r="808" spans="1:29" ht="15.75" customHeight="1">
      <c r="A808" s="25"/>
      <c r="B808" s="25"/>
      <c r="C808" s="25"/>
      <c r="D808" s="25"/>
      <c r="E808" s="25"/>
      <c r="F808" s="25"/>
      <c r="G808" s="25"/>
      <c r="H808" s="25"/>
      <c r="I808" s="25"/>
      <c r="J808" s="25"/>
      <c r="K808" s="25"/>
      <c r="L808" s="25"/>
      <c r="M808" s="25"/>
      <c r="N808" s="25"/>
      <c r="O808" s="25"/>
      <c r="P808" s="25"/>
      <c r="Q808" s="25"/>
      <c r="R808" s="25"/>
      <c r="S808" s="25"/>
      <c r="T808" s="25"/>
      <c r="U808" s="25"/>
      <c r="V808" s="25"/>
      <c r="W808" s="25"/>
      <c r="X808" s="25"/>
      <c r="Y808" s="25"/>
      <c r="Z808" s="25"/>
      <c r="AA808" s="25"/>
      <c r="AB808" s="25"/>
      <c r="AC808" s="25"/>
    </row>
    <row r="809" spans="1:29" ht="15.75" customHeight="1">
      <c r="A809" s="25"/>
      <c r="B809" s="25"/>
      <c r="C809" s="25"/>
      <c r="D809" s="25"/>
      <c r="E809" s="25"/>
      <c r="F809" s="25"/>
      <c r="G809" s="25"/>
      <c r="H809" s="25"/>
      <c r="I809" s="25"/>
      <c r="J809" s="25"/>
      <c r="K809" s="25"/>
      <c r="L809" s="25"/>
      <c r="M809" s="25"/>
      <c r="N809" s="25"/>
      <c r="O809" s="25"/>
      <c r="P809" s="25"/>
      <c r="Q809" s="25"/>
      <c r="R809" s="25"/>
      <c r="S809" s="25"/>
      <c r="T809" s="25"/>
      <c r="U809" s="25"/>
      <c r="V809" s="25"/>
      <c r="W809" s="25"/>
      <c r="X809" s="25"/>
      <c r="Y809" s="25"/>
      <c r="Z809" s="25"/>
      <c r="AA809" s="25"/>
      <c r="AB809" s="25"/>
      <c r="AC809" s="25"/>
    </row>
    <row r="810" spans="1:29" ht="15.75" customHeight="1">
      <c r="A810" s="25"/>
      <c r="B810" s="25"/>
      <c r="C810" s="25"/>
      <c r="D810" s="25"/>
      <c r="E810" s="25"/>
      <c r="F810" s="25"/>
      <c r="G810" s="25"/>
      <c r="H810" s="25"/>
      <c r="I810" s="25"/>
      <c r="J810" s="25"/>
      <c r="K810" s="25"/>
      <c r="L810" s="25"/>
      <c r="M810" s="25"/>
      <c r="N810" s="25"/>
      <c r="O810" s="25"/>
      <c r="P810" s="25"/>
      <c r="Q810" s="25"/>
      <c r="R810" s="25"/>
      <c r="S810" s="25"/>
      <c r="T810" s="25"/>
      <c r="U810" s="25"/>
      <c r="V810" s="25"/>
      <c r="W810" s="25"/>
      <c r="X810" s="25"/>
      <c r="Y810" s="25"/>
      <c r="Z810" s="25"/>
      <c r="AA810" s="25"/>
      <c r="AB810" s="25"/>
      <c r="AC810" s="25"/>
    </row>
    <row r="811" spans="1:29" ht="15.75" customHeight="1">
      <c r="A811" s="25"/>
      <c r="B811" s="25"/>
      <c r="C811" s="25"/>
      <c r="D811" s="25"/>
      <c r="E811" s="25"/>
      <c r="F811" s="25"/>
      <c r="G811" s="25"/>
      <c r="H811" s="25"/>
      <c r="I811" s="25"/>
      <c r="J811" s="25"/>
      <c r="K811" s="25"/>
      <c r="L811" s="25"/>
      <c r="M811" s="25"/>
      <c r="N811" s="25"/>
      <c r="O811" s="25"/>
      <c r="P811" s="25"/>
      <c r="Q811" s="25"/>
      <c r="R811" s="25"/>
      <c r="S811" s="25"/>
      <c r="T811" s="25"/>
      <c r="U811" s="25"/>
      <c r="V811" s="25"/>
      <c r="W811" s="25"/>
      <c r="X811" s="25"/>
      <c r="Y811" s="25"/>
      <c r="Z811" s="25"/>
      <c r="AA811" s="25"/>
      <c r="AB811" s="25"/>
      <c r="AC811" s="25"/>
    </row>
    <row r="812" spans="1:29" ht="15.75" customHeight="1">
      <c r="A812" s="25"/>
      <c r="B812" s="25"/>
      <c r="C812" s="25"/>
      <c r="D812" s="25"/>
      <c r="E812" s="25"/>
      <c r="F812" s="25"/>
      <c r="G812" s="25"/>
      <c r="H812" s="25"/>
      <c r="I812" s="25"/>
      <c r="J812" s="25"/>
      <c r="K812" s="25"/>
      <c r="L812" s="25"/>
      <c r="M812" s="25"/>
      <c r="N812" s="25"/>
      <c r="O812" s="25"/>
      <c r="P812" s="25"/>
      <c r="Q812" s="25"/>
      <c r="R812" s="25"/>
      <c r="S812" s="25"/>
      <c r="T812" s="25"/>
      <c r="U812" s="25"/>
      <c r="V812" s="25"/>
      <c r="W812" s="25"/>
      <c r="X812" s="25"/>
      <c r="Y812" s="25"/>
      <c r="Z812" s="25"/>
      <c r="AA812" s="25"/>
      <c r="AB812" s="25"/>
      <c r="AC812" s="25"/>
    </row>
    <row r="813" spans="1:29" ht="15.75" customHeight="1">
      <c r="A813" s="25"/>
      <c r="B813" s="25"/>
      <c r="C813" s="25"/>
      <c r="D813" s="25"/>
      <c r="E813" s="25"/>
      <c r="F813" s="25"/>
      <c r="G813" s="25"/>
      <c r="H813" s="25"/>
      <c r="I813" s="25"/>
      <c r="J813" s="25"/>
      <c r="K813" s="25"/>
      <c r="L813" s="25"/>
      <c r="M813" s="25"/>
      <c r="N813" s="25"/>
      <c r="O813" s="25"/>
      <c r="P813" s="25"/>
      <c r="Q813" s="25"/>
      <c r="R813" s="25"/>
      <c r="S813" s="25"/>
      <c r="T813" s="25"/>
      <c r="U813" s="25"/>
      <c r="V813" s="25"/>
      <c r="W813" s="25"/>
      <c r="X813" s="25"/>
      <c r="Y813" s="25"/>
      <c r="Z813" s="25"/>
      <c r="AA813" s="25"/>
      <c r="AB813" s="25"/>
      <c r="AC813" s="25"/>
    </row>
    <row r="814" spans="1:29" ht="15.75" customHeight="1">
      <c r="A814" s="25"/>
      <c r="B814" s="25"/>
      <c r="C814" s="25"/>
      <c r="D814" s="25"/>
      <c r="E814" s="25"/>
      <c r="F814" s="25"/>
      <c r="G814" s="25"/>
      <c r="H814" s="25"/>
      <c r="I814" s="25"/>
      <c r="J814" s="25"/>
      <c r="K814" s="25"/>
      <c r="L814" s="25"/>
      <c r="M814" s="25"/>
      <c r="N814" s="25"/>
      <c r="O814" s="25"/>
      <c r="P814" s="25"/>
      <c r="Q814" s="25"/>
      <c r="R814" s="25"/>
      <c r="S814" s="25"/>
      <c r="T814" s="25"/>
      <c r="U814" s="25"/>
      <c r="V814" s="25"/>
      <c r="W814" s="25"/>
      <c r="X814" s="25"/>
      <c r="Y814" s="25"/>
      <c r="Z814" s="25"/>
      <c r="AA814" s="25"/>
      <c r="AB814" s="25"/>
      <c r="AC814" s="25"/>
    </row>
    <row r="815" spans="1:29" ht="15.75" customHeight="1">
      <c r="A815" s="25"/>
      <c r="B815" s="25"/>
      <c r="C815" s="25"/>
      <c r="D815" s="25"/>
      <c r="E815" s="25"/>
      <c r="F815" s="25"/>
      <c r="G815" s="25"/>
      <c r="H815" s="25"/>
      <c r="I815" s="25"/>
      <c r="J815" s="25"/>
      <c r="K815" s="25"/>
      <c r="L815" s="25"/>
      <c r="M815" s="25"/>
      <c r="N815" s="25"/>
      <c r="O815" s="25"/>
      <c r="P815" s="25"/>
      <c r="Q815" s="25"/>
      <c r="R815" s="25"/>
      <c r="S815" s="25"/>
      <c r="T815" s="25"/>
      <c r="U815" s="25"/>
      <c r="V815" s="25"/>
      <c r="W815" s="25"/>
      <c r="X815" s="25"/>
      <c r="Y815" s="25"/>
      <c r="Z815" s="25"/>
      <c r="AA815" s="25"/>
      <c r="AB815" s="25"/>
      <c r="AC815" s="25"/>
    </row>
    <row r="816" spans="1:29" ht="15.75" customHeight="1">
      <c r="A816" s="25"/>
      <c r="B816" s="25"/>
      <c r="C816" s="25"/>
      <c r="D816" s="25"/>
      <c r="E816" s="25"/>
      <c r="F816" s="25"/>
      <c r="G816" s="25"/>
      <c r="H816" s="25"/>
      <c r="I816" s="25"/>
      <c r="J816" s="25"/>
      <c r="K816" s="25"/>
      <c r="L816" s="25"/>
      <c r="M816" s="25"/>
      <c r="N816" s="25"/>
      <c r="O816" s="25"/>
      <c r="P816" s="25"/>
      <c r="Q816" s="25"/>
      <c r="R816" s="25"/>
      <c r="S816" s="25"/>
      <c r="T816" s="25"/>
      <c r="U816" s="25"/>
      <c r="V816" s="25"/>
      <c r="W816" s="25"/>
      <c r="X816" s="25"/>
      <c r="Y816" s="25"/>
      <c r="Z816" s="25"/>
      <c r="AA816" s="25"/>
      <c r="AB816" s="25"/>
      <c r="AC816" s="25"/>
    </row>
    <row r="817" spans="1:29" ht="15.75" customHeight="1">
      <c r="A817" s="25"/>
      <c r="B817" s="25"/>
      <c r="C817" s="25"/>
      <c r="D817" s="25"/>
      <c r="E817" s="25"/>
      <c r="F817" s="25"/>
      <c r="G817" s="25"/>
      <c r="H817" s="25"/>
      <c r="I817" s="25"/>
      <c r="J817" s="25"/>
      <c r="K817" s="25"/>
      <c r="L817" s="25"/>
      <c r="M817" s="25"/>
      <c r="N817" s="25"/>
      <c r="O817" s="25"/>
      <c r="P817" s="25"/>
      <c r="Q817" s="25"/>
      <c r="R817" s="25"/>
      <c r="S817" s="25"/>
      <c r="T817" s="25"/>
      <c r="U817" s="25"/>
      <c r="V817" s="25"/>
      <c r="W817" s="25"/>
      <c r="X817" s="25"/>
      <c r="Y817" s="25"/>
      <c r="Z817" s="25"/>
      <c r="AA817" s="25"/>
      <c r="AB817" s="25"/>
      <c r="AC817" s="25"/>
    </row>
    <row r="818" spans="1:29" ht="15.75" customHeight="1">
      <c r="A818" s="25"/>
      <c r="B818" s="25"/>
      <c r="C818" s="25"/>
      <c r="D818" s="25"/>
      <c r="E818" s="25"/>
      <c r="F818" s="25"/>
      <c r="G818" s="25"/>
      <c r="H818" s="25"/>
      <c r="I818" s="25"/>
      <c r="J818" s="25"/>
      <c r="K818" s="25"/>
      <c r="L818" s="25"/>
      <c r="M818" s="25"/>
      <c r="N818" s="25"/>
      <c r="O818" s="25"/>
      <c r="P818" s="25"/>
      <c r="Q818" s="25"/>
      <c r="R818" s="25"/>
      <c r="S818" s="25"/>
      <c r="T818" s="25"/>
      <c r="U818" s="25"/>
      <c r="V818" s="25"/>
      <c r="W818" s="25"/>
      <c r="X818" s="25"/>
      <c r="Y818" s="25"/>
      <c r="Z818" s="25"/>
      <c r="AA818" s="25"/>
      <c r="AB818" s="25"/>
      <c r="AC818" s="25"/>
    </row>
    <row r="819" spans="1:29" ht="15.75" customHeight="1">
      <c r="A819" s="25"/>
      <c r="B819" s="25"/>
      <c r="C819" s="25"/>
      <c r="D819" s="25"/>
      <c r="E819" s="25"/>
      <c r="F819" s="25"/>
      <c r="G819" s="25"/>
      <c r="H819" s="25"/>
      <c r="I819" s="25"/>
      <c r="J819" s="25"/>
      <c r="K819" s="25"/>
      <c r="L819" s="25"/>
      <c r="M819" s="25"/>
      <c r="N819" s="25"/>
      <c r="O819" s="25"/>
      <c r="P819" s="25"/>
      <c r="Q819" s="25"/>
      <c r="R819" s="25"/>
      <c r="S819" s="25"/>
      <c r="T819" s="25"/>
      <c r="U819" s="25"/>
      <c r="V819" s="25"/>
      <c r="W819" s="25"/>
      <c r="X819" s="25"/>
      <c r="Y819" s="25"/>
      <c r="Z819" s="25"/>
      <c r="AA819" s="25"/>
      <c r="AB819" s="25"/>
      <c r="AC819" s="25"/>
    </row>
    <row r="820" spans="1:29" ht="15.75" customHeight="1">
      <c r="A820" s="25"/>
      <c r="B820" s="25"/>
      <c r="C820" s="25"/>
      <c r="D820" s="25"/>
      <c r="E820" s="25"/>
      <c r="F820" s="25"/>
      <c r="G820" s="25"/>
      <c r="H820" s="25"/>
      <c r="I820" s="25"/>
      <c r="J820" s="25"/>
      <c r="K820" s="25"/>
      <c r="L820" s="25"/>
      <c r="M820" s="25"/>
      <c r="N820" s="25"/>
      <c r="O820" s="25"/>
      <c r="P820" s="25"/>
      <c r="Q820" s="25"/>
      <c r="R820" s="25"/>
      <c r="S820" s="25"/>
      <c r="T820" s="25"/>
      <c r="U820" s="25"/>
      <c r="V820" s="25"/>
      <c r="W820" s="25"/>
      <c r="X820" s="25"/>
      <c r="Y820" s="25"/>
      <c r="Z820" s="25"/>
      <c r="AA820" s="25"/>
      <c r="AB820" s="25"/>
      <c r="AC820" s="25"/>
    </row>
    <row r="821" spans="1:29" ht="15.75" customHeight="1">
      <c r="A821" s="25"/>
      <c r="B821" s="25"/>
      <c r="C821" s="25"/>
      <c r="D821" s="25"/>
      <c r="E821" s="25"/>
      <c r="F821" s="25"/>
      <c r="G821" s="25"/>
      <c r="H821" s="25"/>
      <c r="I821" s="25"/>
      <c r="J821" s="25"/>
      <c r="K821" s="25"/>
      <c r="L821" s="25"/>
      <c r="M821" s="25"/>
      <c r="N821" s="25"/>
      <c r="O821" s="25"/>
      <c r="P821" s="25"/>
      <c r="Q821" s="25"/>
      <c r="R821" s="25"/>
      <c r="S821" s="25"/>
      <c r="T821" s="25"/>
      <c r="U821" s="25"/>
      <c r="V821" s="25"/>
      <c r="W821" s="25"/>
      <c r="X821" s="25"/>
      <c r="Y821" s="25"/>
      <c r="Z821" s="25"/>
      <c r="AA821" s="25"/>
      <c r="AB821" s="25"/>
      <c r="AC821" s="25"/>
    </row>
    <row r="822" spans="1:29" ht="15.75" customHeight="1">
      <c r="A822" s="25"/>
      <c r="B822" s="25"/>
      <c r="C822" s="25"/>
      <c r="D822" s="25"/>
      <c r="E822" s="25"/>
      <c r="F822" s="25"/>
      <c r="G822" s="25"/>
      <c r="H822" s="25"/>
      <c r="I822" s="25"/>
      <c r="J822" s="25"/>
      <c r="K822" s="25"/>
      <c r="L822" s="25"/>
      <c r="M822" s="25"/>
      <c r="N822" s="25"/>
      <c r="O822" s="25"/>
      <c r="P822" s="25"/>
      <c r="Q822" s="25"/>
      <c r="R822" s="25"/>
      <c r="S822" s="25"/>
      <c r="T822" s="25"/>
      <c r="U822" s="25"/>
      <c r="V822" s="25"/>
      <c r="W822" s="25"/>
      <c r="X822" s="25"/>
      <c r="Y822" s="25"/>
      <c r="Z822" s="25"/>
      <c r="AA822" s="25"/>
      <c r="AB822" s="25"/>
      <c r="AC822" s="25"/>
    </row>
    <row r="823" spans="1:29" ht="15.75" customHeight="1">
      <c r="A823" s="25"/>
      <c r="B823" s="25"/>
      <c r="C823" s="25"/>
      <c r="D823" s="25"/>
      <c r="E823" s="25"/>
      <c r="F823" s="25"/>
      <c r="G823" s="25"/>
      <c r="H823" s="25"/>
      <c r="I823" s="25"/>
      <c r="J823" s="25"/>
      <c r="K823" s="25"/>
      <c r="L823" s="25"/>
      <c r="M823" s="25"/>
      <c r="N823" s="25"/>
      <c r="O823" s="25"/>
      <c r="P823" s="25"/>
      <c r="Q823" s="25"/>
      <c r="R823" s="25"/>
      <c r="S823" s="25"/>
      <c r="T823" s="25"/>
      <c r="U823" s="25"/>
      <c r="V823" s="25"/>
      <c r="W823" s="25"/>
      <c r="X823" s="25"/>
      <c r="Y823" s="25"/>
      <c r="Z823" s="25"/>
      <c r="AA823" s="25"/>
      <c r="AB823" s="25"/>
      <c r="AC823" s="25"/>
    </row>
    <row r="824" spans="1:29" ht="15.75" customHeight="1">
      <c r="A824" s="25"/>
      <c r="B824" s="25"/>
      <c r="C824" s="25"/>
      <c r="D824" s="25"/>
      <c r="E824" s="25"/>
      <c r="F824" s="25"/>
      <c r="G824" s="25"/>
      <c r="H824" s="25"/>
      <c r="I824" s="25"/>
      <c r="J824" s="25"/>
      <c r="K824" s="25"/>
      <c r="L824" s="25"/>
      <c r="M824" s="25"/>
      <c r="N824" s="25"/>
      <c r="O824" s="25"/>
      <c r="P824" s="25"/>
      <c r="Q824" s="25"/>
      <c r="R824" s="25"/>
      <c r="S824" s="25"/>
      <c r="T824" s="25"/>
      <c r="U824" s="25"/>
      <c r="V824" s="25"/>
      <c r="W824" s="25"/>
      <c r="X824" s="25"/>
      <c r="Y824" s="25"/>
      <c r="Z824" s="25"/>
      <c r="AA824" s="25"/>
      <c r="AB824" s="25"/>
      <c r="AC824" s="25"/>
    </row>
    <row r="825" spans="1:29" ht="15.75" customHeight="1">
      <c r="A825" s="25"/>
      <c r="B825" s="25"/>
      <c r="C825" s="25"/>
      <c r="D825" s="25"/>
      <c r="E825" s="25"/>
      <c r="F825" s="25"/>
      <c r="G825" s="25"/>
      <c r="H825" s="25"/>
      <c r="I825" s="25"/>
      <c r="J825" s="25"/>
      <c r="K825" s="25"/>
      <c r="L825" s="25"/>
      <c r="M825" s="25"/>
      <c r="N825" s="25"/>
      <c r="O825" s="25"/>
      <c r="P825" s="25"/>
      <c r="Q825" s="25"/>
      <c r="R825" s="25"/>
      <c r="S825" s="25"/>
      <c r="T825" s="25"/>
      <c r="U825" s="25"/>
      <c r="V825" s="25"/>
      <c r="W825" s="25"/>
      <c r="X825" s="25"/>
      <c r="Y825" s="25"/>
      <c r="Z825" s="25"/>
      <c r="AA825" s="25"/>
      <c r="AB825" s="25"/>
      <c r="AC825" s="25"/>
    </row>
    <row r="826" spans="1:29" ht="15.75" customHeight="1">
      <c r="A826" s="25"/>
      <c r="B826" s="25"/>
      <c r="C826" s="25"/>
      <c r="D826" s="25"/>
      <c r="E826" s="25"/>
      <c r="F826" s="25"/>
      <c r="G826" s="25"/>
      <c r="H826" s="25"/>
      <c r="I826" s="25"/>
      <c r="J826" s="25"/>
      <c r="K826" s="25"/>
      <c r="L826" s="25"/>
      <c r="M826" s="25"/>
      <c r="N826" s="25"/>
      <c r="O826" s="25"/>
      <c r="P826" s="25"/>
      <c r="Q826" s="25"/>
      <c r="R826" s="25"/>
      <c r="S826" s="25"/>
      <c r="T826" s="25"/>
      <c r="U826" s="25"/>
      <c r="V826" s="25"/>
      <c r="W826" s="25"/>
      <c r="X826" s="25"/>
      <c r="Y826" s="25"/>
      <c r="Z826" s="25"/>
      <c r="AA826" s="25"/>
      <c r="AB826" s="25"/>
      <c r="AC826" s="25"/>
    </row>
    <row r="827" spans="1:29" ht="15.75" customHeight="1">
      <c r="A827" s="25"/>
      <c r="B827" s="25"/>
      <c r="C827" s="25"/>
      <c r="D827" s="25"/>
      <c r="E827" s="25"/>
      <c r="F827" s="25"/>
      <c r="G827" s="25"/>
      <c r="H827" s="25"/>
      <c r="I827" s="25"/>
      <c r="J827" s="25"/>
      <c r="K827" s="25"/>
      <c r="L827" s="25"/>
      <c r="M827" s="25"/>
      <c r="N827" s="25"/>
      <c r="O827" s="25"/>
      <c r="P827" s="25"/>
      <c r="Q827" s="25"/>
      <c r="R827" s="25"/>
      <c r="S827" s="25"/>
      <c r="T827" s="25"/>
      <c r="U827" s="25"/>
      <c r="V827" s="25"/>
      <c r="W827" s="25"/>
      <c r="X827" s="25"/>
      <c r="Y827" s="25"/>
      <c r="Z827" s="25"/>
      <c r="AA827" s="25"/>
      <c r="AB827" s="25"/>
      <c r="AC827" s="25"/>
    </row>
    <row r="828" spans="1:29" ht="15.75" customHeight="1">
      <c r="A828" s="25"/>
      <c r="B828" s="25"/>
      <c r="C828" s="25"/>
      <c r="D828" s="25"/>
      <c r="E828" s="25"/>
      <c r="F828" s="25"/>
      <c r="G828" s="25"/>
      <c r="H828" s="25"/>
      <c r="I828" s="25"/>
      <c r="J828" s="25"/>
      <c r="K828" s="25"/>
      <c r="L828" s="25"/>
      <c r="M828" s="25"/>
      <c r="N828" s="25"/>
      <c r="O828" s="25"/>
      <c r="P828" s="25"/>
      <c r="Q828" s="25"/>
      <c r="R828" s="25"/>
      <c r="S828" s="25"/>
      <c r="T828" s="25"/>
      <c r="U828" s="25"/>
      <c r="V828" s="25"/>
      <c r="W828" s="25"/>
      <c r="X828" s="25"/>
      <c r="Y828" s="25"/>
      <c r="Z828" s="25"/>
      <c r="AA828" s="25"/>
      <c r="AB828" s="25"/>
      <c r="AC828" s="25"/>
    </row>
    <row r="829" spans="1:29" ht="15.75" customHeight="1">
      <c r="A829" s="25"/>
      <c r="B829" s="25"/>
      <c r="C829" s="25"/>
      <c r="D829" s="25"/>
      <c r="E829" s="25"/>
      <c r="F829" s="25"/>
      <c r="G829" s="25"/>
      <c r="H829" s="25"/>
      <c r="I829" s="25"/>
      <c r="J829" s="25"/>
      <c r="K829" s="25"/>
      <c r="L829" s="25"/>
      <c r="M829" s="25"/>
      <c r="N829" s="25"/>
      <c r="O829" s="25"/>
      <c r="P829" s="25"/>
      <c r="Q829" s="25"/>
      <c r="R829" s="25"/>
      <c r="S829" s="25"/>
      <c r="T829" s="25"/>
      <c r="U829" s="25"/>
      <c r="V829" s="25"/>
      <c r="W829" s="25"/>
      <c r="X829" s="25"/>
      <c r="Y829" s="25"/>
      <c r="Z829" s="25"/>
      <c r="AA829" s="25"/>
      <c r="AB829" s="25"/>
      <c r="AC829" s="25"/>
    </row>
    <row r="830" spans="1:29" ht="15.75" customHeight="1">
      <c r="A830" s="25"/>
      <c r="B830" s="25"/>
      <c r="C830" s="25"/>
      <c r="D830" s="25"/>
      <c r="E830" s="25"/>
      <c r="F830" s="25"/>
      <c r="G830" s="25"/>
      <c r="H830" s="25"/>
      <c r="I830" s="25"/>
      <c r="J830" s="25"/>
      <c r="K830" s="25"/>
      <c r="L830" s="25"/>
      <c r="M830" s="25"/>
      <c r="N830" s="25"/>
      <c r="O830" s="25"/>
      <c r="P830" s="25"/>
      <c r="Q830" s="25"/>
      <c r="R830" s="25"/>
      <c r="S830" s="25"/>
      <c r="T830" s="25"/>
      <c r="U830" s="25"/>
      <c r="V830" s="25"/>
      <c r="W830" s="25"/>
      <c r="X830" s="25"/>
      <c r="Y830" s="25"/>
      <c r="Z830" s="25"/>
      <c r="AA830" s="25"/>
      <c r="AB830" s="25"/>
      <c r="AC830" s="25"/>
    </row>
    <row r="831" spans="1:29" ht="15.75" customHeight="1">
      <c r="A831" s="25"/>
      <c r="B831" s="25"/>
      <c r="C831" s="25"/>
      <c r="D831" s="25"/>
      <c r="E831" s="25"/>
      <c r="F831" s="25"/>
      <c r="G831" s="25"/>
      <c r="H831" s="25"/>
      <c r="I831" s="25"/>
      <c r="J831" s="25"/>
      <c r="K831" s="25"/>
      <c r="L831" s="25"/>
      <c r="M831" s="25"/>
      <c r="N831" s="25"/>
      <c r="O831" s="25"/>
      <c r="P831" s="25"/>
      <c r="Q831" s="25"/>
      <c r="R831" s="25"/>
      <c r="S831" s="25"/>
      <c r="T831" s="25"/>
      <c r="U831" s="25"/>
      <c r="V831" s="25"/>
      <c r="W831" s="25"/>
      <c r="X831" s="25"/>
      <c r="Y831" s="25"/>
      <c r="Z831" s="25"/>
      <c r="AA831" s="25"/>
      <c r="AB831" s="25"/>
      <c r="AC831" s="25"/>
    </row>
    <row r="832" spans="1:29" ht="15.75" customHeight="1">
      <c r="A832" s="25"/>
      <c r="B832" s="25"/>
      <c r="C832" s="25"/>
      <c r="D832" s="25"/>
      <c r="E832" s="25"/>
      <c r="F832" s="25"/>
      <c r="G832" s="25"/>
      <c r="H832" s="25"/>
      <c r="I832" s="25"/>
      <c r="J832" s="25"/>
      <c r="K832" s="25"/>
      <c r="L832" s="25"/>
      <c r="M832" s="25"/>
      <c r="N832" s="25"/>
      <c r="O832" s="25"/>
      <c r="P832" s="25"/>
      <c r="Q832" s="25"/>
      <c r="R832" s="25"/>
      <c r="S832" s="25"/>
      <c r="T832" s="25"/>
      <c r="U832" s="25"/>
      <c r="V832" s="25"/>
      <c r="W832" s="25"/>
      <c r="X832" s="25"/>
      <c r="Y832" s="25"/>
      <c r="Z832" s="25"/>
      <c r="AA832" s="25"/>
      <c r="AB832" s="25"/>
      <c r="AC832" s="25"/>
    </row>
    <row r="833" spans="1:29" ht="15.75" customHeight="1">
      <c r="A833" s="25"/>
      <c r="B833" s="25"/>
      <c r="C833" s="25"/>
      <c r="D833" s="25"/>
      <c r="E833" s="25"/>
      <c r="F833" s="25"/>
      <c r="G833" s="25"/>
      <c r="H833" s="25"/>
      <c r="I833" s="25"/>
      <c r="J833" s="25"/>
      <c r="K833" s="25"/>
      <c r="L833" s="25"/>
      <c r="M833" s="25"/>
      <c r="N833" s="25"/>
      <c r="O833" s="25"/>
      <c r="P833" s="25"/>
      <c r="Q833" s="25"/>
      <c r="R833" s="25"/>
      <c r="S833" s="25"/>
      <c r="T833" s="25"/>
      <c r="U833" s="25"/>
      <c r="V833" s="25"/>
      <c r="W833" s="25"/>
      <c r="X833" s="25"/>
      <c r="Y833" s="25"/>
      <c r="Z833" s="25"/>
      <c r="AA833" s="25"/>
      <c r="AB833" s="25"/>
      <c r="AC833" s="25"/>
    </row>
    <row r="834" spans="1:29" ht="15.75" customHeight="1">
      <c r="A834" s="25"/>
      <c r="B834" s="25"/>
      <c r="C834" s="25"/>
      <c r="D834" s="25"/>
      <c r="E834" s="25"/>
      <c r="F834" s="25"/>
      <c r="G834" s="25"/>
      <c r="H834" s="25"/>
      <c r="I834" s="25"/>
      <c r="J834" s="25"/>
      <c r="K834" s="25"/>
      <c r="L834" s="25"/>
      <c r="M834" s="25"/>
      <c r="N834" s="25"/>
      <c r="O834" s="25"/>
      <c r="P834" s="25"/>
      <c r="Q834" s="25"/>
      <c r="R834" s="25"/>
      <c r="S834" s="25"/>
      <c r="T834" s="25"/>
      <c r="U834" s="25"/>
      <c r="V834" s="25"/>
      <c r="W834" s="25"/>
      <c r="X834" s="25"/>
      <c r="Y834" s="25"/>
      <c r="Z834" s="25"/>
      <c r="AA834" s="25"/>
      <c r="AB834" s="25"/>
      <c r="AC834" s="25"/>
    </row>
    <row r="835" spans="1:29" ht="15.75" customHeight="1">
      <c r="A835" s="25"/>
      <c r="B835" s="25"/>
      <c r="C835" s="25"/>
      <c r="D835" s="25"/>
      <c r="E835" s="25"/>
      <c r="F835" s="25"/>
      <c r="G835" s="25"/>
      <c r="H835" s="25"/>
      <c r="I835" s="25"/>
      <c r="J835" s="25"/>
      <c r="K835" s="25"/>
      <c r="L835" s="25"/>
      <c r="M835" s="25"/>
      <c r="N835" s="25"/>
      <c r="O835" s="25"/>
      <c r="P835" s="25"/>
      <c r="Q835" s="25"/>
      <c r="R835" s="25"/>
      <c r="S835" s="25"/>
      <c r="T835" s="25"/>
      <c r="U835" s="25"/>
      <c r="V835" s="25"/>
      <c r="W835" s="25"/>
      <c r="X835" s="25"/>
      <c r="Y835" s="25"/>
      <c r="Z835" s="25"/>
      <c r="AA835" s="25"/>
      <c r="AB835" s="25"/>
      <c r="AC835" s="25"/>
    </row>
    <row r="836" spans="1:29" ht="15.75" customHeight="1">
      <c r="A836" s="25"/>
      <c r="B836" s="25"/>
      <c r="C836" s="25"/>
      <c r="D836" s="25"/>
      <c r="E836" s="25"/>
      <c r="F836" s="25"/>
      <c r="G836" s="25"/>
      <c r="H836" s="25"/>
      <c r="I836" s="25"/>
      <c r="J836" s="25"/>
      <c r="K836" s="25"/>
      <c r="L836" s="25"/>
      <c r="M836" s="25"/>
      <c r="N836" s="25"/>
      <c r="O836" s="25"/>
      <c r="P836" s="25"/>
      <c r="Q836" s="25"/>
      <c r="R836" s="25"/>
      <c r="S836" s="25"/>
      <c r="T836" s="25"/>
      <c r="U836" s="25"/>
      <c r="V836" s="25"/>
      <c r="W836" s="25"/>
      <c r="X836" s="25"/>
      <c r="Y836" s="25"/>
      <c r="Z836" s="25"/>
      <c r="AA836" s="25"/>
      <c r="AB836" s="25"/>
      <c r="AC836" s="25"/>
    </row>
    <row r="837" spans="1:29" ht="15.75" customHeight="1">
      <c r="A837" s="25"/>
      <c r="B837" s="25"/>
      <c r="C837" s="25"/>
      <c r="D837" s="25"/>
      <c r="E837" s="25"/>
      <c r="F837" s="25"/>
      <c r="G837" s="25"/>
      <c r="H837" s="25"/>
      <c r="I837" s="25"/>
      <c r="J837" s="25"/>
      <c r="K837" s="25"/>
      <c r="L837" s="25"/>
      <c r="M837" s="25"/>
      <c r="N837" s="25"/>
      <c r="O837" s="25"/>
      <c r="P837" s="25"/>
      <c r="Q837" s="25"/>
      <c r="R837" s="25"/>
      <c r="S837" s="25"/>
      <c r="T837" s="25"/>
      <c r="U837" s="25"/>
      <c r="V837" s="25"/>
      <c r="W837" s="25"/>
      <c r="X837" s="25"/>
      <c r="Y837" s="25"/>
      <c r="Z837" s="25"/>
      <c r="AA837" s="25"/>
      <c r="AB837" s="25"/>
      <c r="AC837" s="25"/>
    </row>
    <row r="838" spans="1:29" ht="15.75" customHeight="1">
      <c r="A838" s="25"/>
      <c r="B838" s="25"/>
      <c r="C838" s="25"/>
      <c r="D838" s="25"/>
      <c r="E838" s="25"/>
      <c r="F838" s="25"/>
      <c r="G838" s="25"/>
      <c r="H838" s="25"/>
      <c r="I838" s="25"/>
      <c r="J838" s="25"/>
      <c r="K838" s="25"/>
      <c r="L838" s="25"/>
      <c r="M838" s="25"/>
      <c r="N838" s="25"/>
      <c r="O838" s="25"/>
      <c r="P838" s="25"/>
      <c r="Q838" s="25"/>
      <c r="R838" s="25"/>
      <c r="S838" s="25"/>
      <c r="T838" s="25"/>
      <c r="U838" s="25"/>
      <c r="V838" s="25"/>
      <c r="W838" s="25"/>
      <c r="X838" s="25"/>
      <c r="Y838" s="25"/>
      <c r="Z838" s="25"/>
      <c r="AA838" s="25"/>
      <c r="AB838" s="25"/>
      <c r="AC838" s="25"/>
    </row>
    <row r="839" spans="1:29" ht="15.75" customHeight="1">
      <c r="A839" s="25"/>
      <c r="B839" s="25"/>
      <c r="C839" s="25"/>
      <c r="D839" s="25"/>
      <c r="E839" s="25"/>
      <c r="F839" s="25"/>
      <c r="G839" s="25"/>
      <c r="H839" s="25"/>
      <c r="I839" s="25"/>
      <c r="J839" s="25"/>
      <c r="K839" s="25"/>
      <c r="L839" s="25"/>
      <c r="M839" s="25"/>
      <c r="N839" s="25"/>
      <c r="O839" s="25"/>
      <c r="P839" s="25"/>
      <c r="Q839" s="25"/>
      <c r="R839" s="25"/>
      <c r="S839" s="25"/>
      <c r="T839" s="25"/>
      <c r="U839" s="25"/>
      <c r="V839" s="25"/>
      <c r="W839" s="25"/>
      <c r="X839" s="25"/>
      <c r="Y839" s="25"/>
      <c r="Z839" s="25"/>
      <c r="AA839" s="25"/>
      <c r="AB839" s="25"/>
      <c r="AC839" s="25"/>
    </row>
    <row r="840" spans="1:29" ht="15.75" customHeight="1">
      <c r="A840" s="25"/>
      <c r="B840" s="25"/>
      <c r="C840" s="25"/>
      <c r="D840" s="25"/>
      <c r="E840" s="25"/>
      <c r="F840" s="25"/>
      <c r="G840" s="25"/>
      <c r="H840" s="25"/>
      <c r="I840" s="25"/>
      <c r="J840" s="25"/>
      <c r="K840" s="25"/>
      <c r="L840" s="25"/>
      <c r="M840" s="25"/>
      <c r="N840" s="25"/>
      <c r="O840" s="25"/>
      <c r="P840" s="25"/>
      <c r="Q840" s="25"/>
      <c r="R840" s="25"/>
      <c r="S840" s="25"/>
      <c r="T840" s="25"/>
      <c r="U840" s="25"/>
      <c r="V840" s="25"/>
      <c r="W840" s="25"/>
      <c r="X840" s="25"/>
      <c r="Y840" s="25"/>
      <c r="Z840" s="25"/>
      <c r="AA840" s="25"/>
      <c r="AB840" s="25"/>
      <c r="AC840" s="25"/>
    </row>
    <row r="841" spans="1:29" ht="15.75" customHeight="1">
      <c r="A841" s="25"/>
      <c r="B841" s="25"/>
      <c r="C841" s="25"/>
      <c r="D841" s="25"/>
      <c r="E841" s="25"/>
      <c r="F841" s="25"/>
      <c r="G841" s="25"/>
      <c r="H841" s="25"/>
      <c r="I841" s="25"/>
      <c r="J841" s="25"/>
      <c r="K841" s="25"/>
      <c r="L841" s="25"/>
      <c r="M841" s="25"/>
      <c r="N841" s="25"/>
      <c r="O841" s="25"/>
      <c r="P841" s="25"/>
      <c r="Q841" s="25"/>
      <c r="R841" s="25"/>
      <c r="S841" s="25"/>
      <c r="T841" s="25"/>
      <c r="U841" s="25"/>
      <c r="V841" s="25"/>
      <c r="W841" s="25"/>
      <c r="X841" s="25"/>
      <c r="Y841" s="25"/>
      <c r="Z841" s="25"/>
      <c r="AA841" s="25"/>
      <c r="AB841" s="25"/>
      <c r="AC841" s="25"/>
    </row>
    <row r="842" spans="1:29" ht="15.75" customHeight="1">
      <c r="A842" s="25"/>
      <c r="B842" s="25"/>
      <c r="C842" s="25"/>
      <c r="D842" s="25"/>
      <c r="E842" s="25"/>
      <c r="F842" s="25"/>
      <c r="G842" s="25"/>
      <c r="H842" s="25"/>
      <c r="I842" s="25"/>
      <c r="J842" s="25"/>
      <c r="K842" s="25"/>
      <c r="L842" s="25"/>
      <c r="M842" s="25"/>
      <c r="N842" s="25"/>
      <c r="O842" s="25"/>
      <c r="P842" s="25"/>
      <c r="Q842" s="25"/>
      <c r="R842" s="25"/>
      <c r="S842" s="25"/>
      <c r="T842" s="25"/>
      <c r="U842" s="25"/>
      <c r="V842" s="25"/>
      <c r="W842" s="25"/>
      <c r="X842" s="25"/>
      <c r="Y842" s="25"/>
      <c r="Z842" s="25"/>
      <c r="AA842" s="25"/>
      <c r="AB842" s="25"/>
      <c r="AC842" s="25"/>
    </row>
    <row r="843" spans="1:29" ht="15.75" customHeight="1">
      <c r="A843" s="25"/>
      <c r="B843" s="25"/>
      <c r="C843" s="25"/>
      <c r="D843" s="25"/>
      <c r="E843" s="25"/>
      <c r="F843" s="25"/>
      <c r="G843" s="25"/>
      <c r="H843" s="25"/>
      <c r="I843" s="25"/>
      <c r="J843" s="25"/>
      <c r="K843" s="25"/>
      <c r="L843" s="25"/>
      <c r="M843" s="25"/>
      <c r="N843" s="25"/>
      <c r="O843" s="25"/>
      <c r="P843" s="25"/>
      <c r="Q843" s="25"/>
      <c r="R843" s="25"/>
      <c r="S843" s="25"/>
      <c r="T843" s="25"/>
      <c r="U843" s="25"/>
      <c r="V843" s="25"/>
      <c r="W843" s="25"/>
      <c r="X843" s="25"/>
      <c r="Y843" s="25"/>
      <c r="Z843" s="25"/>
      <c r="AA843" s="25"/>
      <c r="AB843" s="25"/>
      <c r="AC843" s="25"/>
    </row>
    <row r="844" spans="1:29" ht="15.75" customHeight="1">
      <c r="A844" s="25"/>
      <c r="B844" s="25"/>
      <c r="C844" s="25"/>
      <c r="D844" s="25"/>
      <c r="E844" s="25"/>
      <c r="F844" s="25"/>
      <c r="G844" s="25"/>
      <c r="H844" s="25"/>
      <c r="I844" s="25"/>
      <c r="J844" s="25"/>
      <c r="K844" s="25"/>
      <c r="L844" s="25"/>
      <c r="M844" s="25"/>
      <c r="N844" s="25"/>
      <c r="O844" s="25"/>
      <c r="P844" s="25"/>
      <c r="Q844" s="25"/>
      <c r="R844" s="25"/>
      <c r="S844" s="25"/>
      <c r="T844" s="25"/>
      <c r="U844" s="25"/>
      <c r="V844" s="25"/>
      <c r="W844" s="25"/>
      <c r="X844" s="25"/>
      <c r="Y844" s="25"/>
      <c r="Z844" s="25"/>
      <c r="AA844" s="25"/>
      <c r="AB844" s="25"/>
      <c r="AC844" s="25"/>
    </row>
    <row r="845" spans="1:29" ht="15.75" customHeight="1">
      <c r="A845" s="25"/>
      <c r="B845" s="25"/>
      <c r="C845" s="25"/>
      <c r="D845" s="25"/>
      <c r="E845" s="25"/>
      <c r="F845" s="25"/>
      <c r="G845" s="25"/>
      <c r="H845" s="25"/>
      <c r="I845" s="25"/>
      <c r="J845" s="25"/>
      <c r="K845" s="25"/>
      <c r="L845" s="25"/>
      <c r="M845" s="25"/>
      <c r="N845" s="25"/>
      <c r="O845" s="25"/>
      <c r="P845" s="25"/>
      <c r="Q845" s="25"/>
      <c r="R845" s="25"/>
      <c r="S845" s="25"/>
      <c r="T845" s="25"/>
      <c r="U845" s="25"/>
      <c r="V845" s="25"/>
      <c r="W845" s="25"/>
      <c r="X845" s="25"/>
      <c r="Y845" s="25"/>
      <c r="Z845" s="25"/>
      <c r="AA845" s="25"/>
      <c r="AB845" s="25"/>
      <c r="AC845" s="25"/>
    </row>
    <row r="846" spans="1:29" ht="15.75" customHeight="1">
      <c r="A846" s="25"/>
      <c r="B846" s="25"/>
      <c r="C846" s="25"/>
      <c r="D846" s="25"/>
      <c r="E846" s="25"/>
      <c r="F846" s="25"/>
      <c r="G846" s="25"/>
      <c r="H846" s="25"/>
      <c r="I846" s="25"/>
      <c r="J846" s="25"/>
      <c r="K846" s="25"/>
      <c r="L846" s="25"/>
      <c r="M846" s="25"/>
      <c r="N846" s="25"/>
      <c r="O846" s="25"/>
      <c r="P846" s="25"/>
      <c r="Q846" s="25"/>
      <c r="R846" s="25"/>
      <c r="S846" s="25"/>
      <c r="T846" s="25"/>
      <c r="U846" s="25"/>
      <c r="V846" s="25"/>
      <c r="W846" s="25"/>
      <c r="X846" s="25"/>
      <c r="Y846" s="25"/>
      <c r="Z846" s="25"/>
      <c r="AA846" s="25"/>
      <c r="AB846" s="25"/>
      <c r="AC846" s="25"/>
    </row>
    <row r="847" spans="1:29" ht="15.75" customHeight="1">
      <c r="A847" s="25"/>
      <c r="B847" s="25"/>
      <c r="C847" s="25"/>
      <c r="D847" s="25"/>
      <c r="E847" s="25"/>
      <c r="F847" s="25"/>
      <c r="G847" s="25"/>
      <c r="H847" s="25"/>
      <c r="I847" s="25"/>
      <c r="J847" s="25"/>
      <c r="K847" s="25"/>
      <c r="L847" s="25"/>
      <c r="M847" s="25"/>
      <c r="N847" s="25"/>
      <c r="O847" s="25"/>
      <c r="P847" s="25"/>
      <c r="Q847" s="25"/>
      <c r="R847" s="25"/>
      <c r="S847" s="25"/>
      <c r="T847" s="25"/>
      <c r="U847" s="25"/>
      <c r="V847" s="25"/>
      <c r="W847" s="25"/>
      <c r="X847" s="25"/>
      <c r="Y847" s="25"/>
      <c r="Z847" s="25"/>
      <c r="AA847" s="25"/>
      <c r="AB847" s="25"/>
      <c r="AC847" s="25"/>
    </row>
    <row r="848" spans="1:29" ht="15.75" customHeight="1">
      <c r="A848" s="25"/>
      <c r="B848" s="25"/>
      <c r="C848" s="25"/>
      <c r="D848" s="25"/>
      <c r="E848" s="25"/>
      <c r="F848" s="25"/>
      <c r="G848" s="25"/>
      <c r="H848" s="25"/>
      <c r="I848" s="25"/>
      <c r="J848" s="25"/>
      <c r="K848" s="25"/>
      <c r="L848" s="25"/>
      <c r="M848" s="25"/>
      <c r="N848" s="25"/>
      <c r="O848" s="25"/>
      <c r="P848" s="25"/>
      <c r="Q848" s="25"/>
      <c r="R848" s="25"/>
      <c r="S848" s="25"/>
      <c r="T848" s="25"/>
      <c r="U848" s="25"/>
      <c r="V848" s="25"/>
      <c r="W848" s="25"/>
      <c r="X848" s="25"/>
      <c r="Y848" s="25"/>
      <c r="Z848" s="25"/>
      <c r="AA848" s="25"/>
      <c r="AB848" s="25"/>
      <c r="AC848" s="25"/>
    </row>
    <row r="849" spans="1:29" ht="15.75" customHeight="1">
      <c r="A849" s="25"/>
      <c r="B849" s="25"/>
      <c r="C849" s="25"/>
      <c r="D849" s="25"/>
      <c r="E849" s="25"/>
      <c r="F849" s="25"/>
      <c r="G849" s="25"/>
      <c r="H849" s="25"/>
      <c r="I849" s="25"/>
      <c r="J849" s="25"/>
      <c r="K849" s="25"/>
      <c r="L849" s="25"/>
      <c r="M849" s="25"/>
      <c r="N849" s="25"/>
      <c r="O849" s="25"/>
      <c r="P849" s="25"/>
      <c r="Q849" s="25"/>
      <c r="R849" s="25"/>
      <c r="S849" s="25"/>
      <c r="T849" s="25"/>
      <c r="U849" s="25"/>
      <c r="V849" s="25"/>
      <c r="W849" s="25"/>
      <c r="X849" s="25"/>
      <c r="Y849" s="25"/>
      <c r="Z849" s="25"/>
      <c r="AA849" s="25"/>
      <c r="AB849" s="25"/>
      <c r="AC849" s="25"/>
    </row>
    <row r="850" spans="1:29" ht="15.75" customHeight="1">
      <c r="A850" s="25"/>
      <c r="B850" s="25"/>
      <c r="C850" s="25"/>
      <c r="D850" s="25"/>
      <c r="E850" s="25"/>
      <c r="F850" s="25"/>
      <c r="G850" s="25"/>
      <c r="H850" s="25"/>
      <c r="I850" s="25"/>
      <c r="J850" s="25"/>
      <c r="K850" s="25"/>
      <c r="L850" s="25"/>
      <c r="M850" s="25"/>
      <c r="N850" s="25"/>
      <c r="O850" s="25"/>
      <c r="P850" s="25"/>
      <c r="Q850" s="25"/>
      <c r="R850" s="25"/>
      <c r="S850" s="25"/>
      <c r="T850" s="25"/>
      <c r="U850" s="25"/>
      <c r="V850" s="25"/>
      <c r="W850" s="25"/>
      <c r="X850" s="25"/>
      <c r="Y850" s="25"/>
      <c r="Z850" s="25"/>
      <c r="AA850" s="25"/>
      <c r="AB850" s="25"/>
      <c r="AC850" s="25"/>
    </row>
    <row r="851" spans="1:29" ht="15.75" customHeight="1">
      <c r="A851" s="25"/>
      <c r="B851" s="25"/>
      <c r="C851" s="25"/>
      <c r="D851" s="25"/>
      <c r="E851" s="25"/>
      <c r="F851" s="25"/>
      <c r="G851" s="25"/>
      <c r="H851" s="25"/>
      <c r="I851" s="25"/>
      <c r="J851" s="25"/>
      <c r="K851" s="25"/>
      <c r="L851" s="25"/>
      <c r="M851" s="25"/>
      <c r="N851" s="25"/>
      <c r="O851" s="25"/>
      <c r="P851" s="25"/>
      <c r="Q851" s="25"/>
      <c r="R851" s="25"/>
      <c r="S851" s="25"/>
      <c r="T851" s="25"/>
      <c r="U851" s="25"/>
      <c r="V851" s="25"/>
      <c r="W851" s="25"/>
      <c r="X851" s="25"/>
      <c r="Y851" s="25"/>
      <c r="Z851" s="25"/>
      <c r="AA851" s="25"/>
      <c r="AB851" s="25"/>
      <c r="AC851" s="25"/>
    </row>
    <row r="852" spans="1:29" ht="15.75" customHeight="1">
      <c r="A852" s="25"/>
      <c r="B852" s="25"/>
      <c r="C852" s="25"/>
      <c r="D852" s="25"/>
      <c r="E852" s="25"/>
      <c r="F852" s="25"/>
      <c r="G852" s="25"/>
      <c r="H852" s="25"/>
      <c r="I852" s="25"/>
      <c r="J852" s="25"/>
      <c r="K852" s="25"/>
      <c r="L852" s="25"/>
      <c r="M852" s="25"/>
      <c r="N852" s="25"/>
      <c r="O852" s="25"/>
      <c r="P852" s="25"/>
      <c r="Q852" s="25"/>
      <c r="R852" s="25"/>
      <c r="S852" s="25"/>
      <c r="T852" s="25"/>
      <c r="U852" s="25"/>
      <c r="V852" s="25"/>
      <c r="W852" s="25"/>
      <c r="X852" s="25"/>
      <c r="Y852" s="25"/>
      <c r="Z852" s="25"/>
      <c r="AA852" s="25"/>
      <c r="AB852" s="25"/>
      <c r="AC852" s="25"/>
    </row>
    <row r="853" spans="1:29" ht="15.75" customHeight="1">
      <c r="A853" s="25"/>
      <c r="B853" s="25"/>
      <c r="C853" s="25"/>
      <c r="D853" s="25"/>
      <c r="E853" s="25"/>
      <c r="F853" s="25"/>
      <c r="G853" s="25"/>
      <c r="H853" s="25"/>
      <c r="I853" s="25"/>
      <c r="J853" s="25"/>
      <c r="K853" s="25"/>
      <c r="L853" s="25"/>
      <c r="M853" s="25"/>
      <c r="N853" s="25"/>
      <c r="O853" s="25"/>
      <c r="P853" s="25"/>
      <c r="Q853" s="25"/>
      <c r="R853" s="25"/>
      <c r="S853" s="25"/>
      <c r="T853" s="25"/>
      <c r="U853" s="25"/>
      <c r="V853" s="25"/>
      <c r="W853" s="25"/>
      <c r="X853" s="25"/>
      <c r="Y853" s="25"/>
      <c r="Z853" s="25"/>
      <c r="AA853" s="25"/>
      <c r="AB853" s="25"/>
      <c r="AC853" s="25"/>
    </row>
    <row r="854" spans="1:29" ht="15.75" customHeight="1">
      <c r="A854" s="25"/>
      <c r="B854" s="25"/>
      <c r="C854" s="25"/>
      <c r="D854" s="25"/>
      <c r="E854" s="25"/>
      <c r="F854" s="25"/>
      <c r="G854" s="25"/>
      <c r="H854" s="25"/>
      <c r="I854" s="25"/>
      <c r="J854" s="25"/>
      <c r="K854" s="25"/>
      <c r="L854" s="25"/>
      <c r="M854" s="25"/>
      <c r="N854" s="25"/>
      <c r="O854" s="25"/>
      <c r="P854" s="25"/>
      <c r="Q854" s="25"/>
      <c r="R854" s="25"/>
      <c r="S854" s="25"/>
      <c r="T854" s="25"/>
      <c r="U854" s="25"/>
      <c r="V854" s="25"/>
      <c r="W854" s="25"/>
      <c r="X854" s="25"/>
      <c r="Y854" s="25"/>
      <c r="Z854" s="25"/>
      <c r="AA854" s="25"/>
      <c r="AB854" s="25"/>
      <c r="AC854" s="25"/>
    </row>
    <row r="855" spans="1:29" ht="15.75" customHeight="1">
      <c r="A855" s="25"/>
      <c r="B855" s="25"/>
      <c r="C855" s="25"/>
      <c r="D855" s="25"/>
      <c r="E855" s="25"/>
      <c r="F855" s="25"/>
      <c r="G855" s="25"/>
      <c r="H855" s="25"/>
      <c r="I855" s="25"/>
      <c r="J855" s="25"/>
      <c r="K855" s="25"/>
      <c r="L855" s="25"/>
      <c r="M855" s="25"/>
      <c r="N855" s="25"/>
      <c r="O855" s="25"/>
      <c r="P855" s="25"/>
      <c r="Q855" s="25"/>
      <c r="R855" s="25"/>
      <c r="S855" s="25"/>
      <c r="T855" s="25"/>
      <c r="U855" s="25"/>
      <c r="V855" s="25"/>
      <c r="W855" s="25"/>
      <c r="X855" s="25"/>
      <c r="Y855" s="25"/>
      <c r="Z855" s="25"/>
      <c r="AA855" s="25"/>
      <c r="AB855" s="25"/>
      <c r="AC855" s="25"/>
    </row>
    <row r="856" spans="1:29" ht="15.75" customHeight="1">
      <c r="A856" s="25"/>
      <c r="B856" s="25"/>
      <c r="C856" s="25"/>
      <c r="D856" s="25"/>
      <c r="E856" s="25"/>
      <c r="F856" s="25"/>
      <c r="G856" s="25"/>
      <c r="H856" s="25"/>
      <c r="I856" s="25"/>
      <c r="J856" s="25"/>
      <c r="K856" s="25"/>
      <c r="L856" s="25"/>
      <c r="M856" s="25"/>
      <c r="N856" s="25"/>
      <c r="O856" s="25"/>
      <c r="P856" s="25"/>
      <c r="Q856" s="25"/>
      <c r="R856" s="25"/>
      <c r="S856" s="25"/>
      <c r="T856" s="25"/>
      <c r="U856" s="25"/>
      <c r="V856" s="25"/>
      <c r="W856" s="25"/>
      <c r="X856" s="25"/>
      <c r="Y856" s="25"/>
      <c r="Z856" s="25"/>
      <c r="AA856" s="25"/>
      <c r="AB856" s="25"/>
      <c r="AC856" s="25"/>
    </row>
    <row r="857" spans="1:29" ht="15.75" customHeight="1">
      <c r="A857" s="25"/>
      <c r="B857" s="25"/>
      <c r="C857" s="25"/>
      <c r="D857" s="25"/>
      <c r="E857" s="25"/>
      <c r="F857" s="25"/>
      <c r="G857" s="25"/>
      <c r="H857" s="25"/>
      <c r="I857" s="25"/>
      <c r="J857" s="25"/>
      <c r="K857" s="25"/>
      <c r="L857" s="25"/>
      <c r="M857" s="25"/>
      <c r="N857" s="25"/>
      <c r="O857" s="25"/>
      <c r="P857" s="25"/>
      <c r="Q857" s="25"/>
      <c r="R857" s="25"/>
      <c r="S857" s="25"/>
      <c r="T857" s="25"/>
      <c r="U857" s="25"/>
      <c r="V857" s="25"/>
      <c r="W857" s="25"/>
      <c r="X857" s="25"/>
      <c r="Y857" s="25"/>
      <c r="Z857" s="25"/>
      <c r="AA857" s="25"/>
      <c r="AB857" s="25"/>
      <c r="AC857" s="25"/>
    </row>
    <row r="858" spans="1:29" ht="15.75" customHeight="1">
      <c r="A858" s="25"/>
      <c r="B858" s="25"/>
      <c r="C858" s="25"/>
      <c r="D858" s="25"/>
      <c r="E858" s="25"/>
      <c r="F858" s="25"/>
      <c r="G858" s="25"/>
      <c r="H858" s="25"/>
      <c r="I858" s="25"/>
      <c r="J858" s="25"/>
      <c r="K858" s="25"/>
      <c r="L858" s="25"/>
      <c r="M858" s="25"/>
      <c r="N858" s="25"/>
      <c r="O858" s="25"/>
      <c r="P858" s="25"/>
      <c r="Q858" s="25"/>
      <c r="R858" s="25"/>
      <c r="S858" s="25"/>
      <c r="T858" s="25"/>
      <c r="U858" s="25"/>
      <c r="V858" s="25"/>
      <c r="W858" s="25"/>
      <c r="X858" s="25"/>
      <c r="Y858" s="25"/>
      <c r="Z858" s="25"/>
      <c r="AA858" s="25"/>
      <c r="AB858" s="25"/>
      <c r="AC858" s="25"/>
    </row>
    <row r="859" spans="1:29" ht="15.75" customHeight="1">
      <c r="A859" s="25"/>
      <c r="B859" s="25"/>
      <c r="C859" s="25"/>
      <c r="D859" s="25"/>
      <c r="E859" s="25"/>
      <c r="F859" s="25"/>
      <c r="G859" s="25"/>
      <c r="H859" s="25"/>
      <c r="I859" s="25"/>
      <c r="J859" s="25"/>
      <c r="K859" s="25"/>
      <c r="L859" s="25"/>
      <c r="M859" s="25"/>
      <c r="N859" s="25"/>
      <c r="O859" s="25"/>
      <c r="P859" s="25"/>
      <c r="Q859" s="25"/>
      <c r="R859" s="25"/>
      <c r="S859" s="25"/>
      <c r="T859" s="25"/>
      <c r="U859" s="25"/>
      <c r="V859" s="25"/>
      <c r="W859" s="25"/>
      <c r="X859" s="25"/>
      <c r="Y859" s="25"/>
      <c r="Z859" s="25"/>
      <c r="AA859" s="25"/>
      <c r="AB859" s="25"/>
      <c r="AC859" s="25"/>
    </row>
    <row r="860" spans="1:29" ht="15.75" customHeight="1">
      <c r="A860" s="25"/>
      <c r="B860" s="25"/>
      <c r="C860" s="25"/>
      <c r="D860" s="25"/>
      <c r="E860" s="25"/>
      <c r="F860" s="25"/>
      <c r="G860" s="25"/>
      <c r="H860" s="25"/>
      <c r="I860" s="25"/>
      <c r="J860" s="25"/>
      <c r="K860" s="25"/>
      <c r="L860" s="25"/>
      <c r="M860" s="25"/>
      <c r="N860" s="25"/>
      <c r="O860" s="25"/>
      <c r="P860" s="25"/>
      <c r="Q860" s="25"/>
      <c r="R860" s="25"/>
      <c r="S860" s="25"/>
      <c r="T860" s="25"/>
      <c r="U860" s="25"/>
      <c r="V860" s="25"/>
      <c r="W860" s="25"/>
      <c r="X860" s="25"/>
      <c r="Y860" s="25"/>
      <c r="Z860" s="25"/>
      <c r="AA860" s="25"/>
      <c r="AB860" s="25"/>
      <c r="AC860" s="25"/>
    </row>
    <row r="861" spans="1:29" ht="15.75" customHeight="1">
      <c r="A861" s="25"/>
      <c r="B861" s="25"/>
      <c r="C861" s="25"/>
      <c r="D861" s="25"/>
      <c r="E861" s="25"/>
      <c r="F861" s="25"/>
      <c r="G861" s="25"/>
      <c r="H861" s="25"/>
      <c r="I861" s="25"/>
      <c r="J861" s="25"/>
      <c r="K861" s="25"/>
      <c r="L861" s="25"/>
      <c r="M861" s="25"/>
      <c r="N861" s="25"/>
      <c r="O861" s="25"/>
      <c r="P861" s="25"/>
      <c r="Q861" s="25"/>
      <c r="R861" s="25"/>
      <c r="S861" s="25"/>
      <c r="T861" s="25"/>
      <c r="U861" s="25"/>
      <c r="V861" s="25"/>
      <c r="W861" s="25"/>
      <c r="X861" s="25"/>
      <c r="Y861" s="25"/>
      <c r="Z861" s="25"/>
      <c r="AA861" s="25"/>
      <c r="AB861" s="25"/>
      <c r="AC861" s="25"/>
    </row>
    <row r="862" spans="1:29" ht="15.75" customHeight="1">
      <c r="A862" s="25"/>
      <c r="B862" s="25"/>
      <c r="C862" s="25"/>
      <c r="D862" s="25"/>
      <c r="E862" s="25"/>
      <c r="F862" s="25"/>
      <c r="G862" s="25"/>
      <c r="H862" s="25"/>
      <c r="I862" s="25"/>
      <c r="J862" s="25"/>
      <c r="K862" s="25"/>
      <c r="L862" s="25"/>
      <c r="M862" s="25"/>
      <c r="N862" s="25"/>
      <c r="O862" s="25"/>
      <c r="P862" s="25"/>
      <c r="Q862" s="25"/>
      <c r="R862" s="25"/>
      <c r="S862" s="25"/>
      <c r="T862" s="25"/>
      <c r="U862" s="25"/>
      <c r="V862" s="25"/>
      <c r="W862" s="25"/>
      <c r="X862" s="25"/>
      <c r="Y862" s="25"/>
      <c r="Z862" s="25"/>
      <c r="AA862" s="25"/>
      <c r="AB862" s="25"/>
      <c r="AC862" s="25"/>
    </row>
    <row r="863" spans="1:29" ht="15.75" customHeight="1">
      <c r="A863" s="25"/>
      <c r="B863" s="25"/>
      <c r="C863" s="25"/>
      <c r="D863" s="25"/>
      <c r="E863" s="25"/>
      <c r="F863" s="25"/>
      <c r="G863" s="25"/>
      <c r="H863" s="25"/>
      <c r="I863" s="25"/>
      <c r="J863" s="25"/>
      <c r="K863" s="25"/>
      <c r="L863" s="25"/>
      <c r="M863" s="25"/>
      <c r="N863" s="25"/>
      <c r="O863" s="25"/>
      <c r="P863" s="25"/>
      <c r="Q863" s="25"/>
      <c r="R863" s="25"/>
      <c r="S863" s="25"/>
      <c r="T863" s="25"/>
      <c r="U863" s="25"/>
      <c r="V863" s="25"/>
      <c r="W863" s="25"/>
      <c r="X863" s="25"/>
      <c r="Y863" s="25"/>
      <c r="Z863" s="25"/>
      <c r="AA863" s="25"/>
      <c r="AB863" s="25"/>
      <c r="AC863" s="25"/>
    </row>
    <row r="864" spans="1:29" ht="15.75" customHeight="1">
      <c r="A864" s="25"/>
      <c r="B864" s="25"/>
      <c r="C864" s="25"/>
      <c r="D864" s="25"/>
      <c r="E864" s="25"/>
      <c r="F864" s="25"/>
      <c r="G864" s="25"/>
      <c r="H864" s="25"/>
      <c r="I864" s="25"/>
      <c r="J864" s="25"/>
      <c r="K864" s="25"/>
      <c r="L864" s="25"/>
      <c r="M864" s="25"/>
      <c r="N864" s="25"/>
      <c r="O864" s="25"/>
      <c r="P864" s="25"/>
      <c r="Q864" s="25"/>
      <c r="R864" s="25"/>
      <c r="S864" s="25"/>
      <c r="T864" s="25"/>
      <c r="U864" s="25"/>
      <c r="V864" s="25"/>
      <c r="W864" s="25"/>
      <c r="X864" s="25"/>
      <c r="Y864" s="25"/>
      <c r="Z864" s="25"/>
      <c r="AA864" s="25"/>
      <c r="AB864" s="25"/>
      <c r="AC864" s="25"/>
    </row>
    <row r="865" spans="1:29" ht="15.75" customHeight="1">
      <c r="A865" s="25"/>
      <c r="B865" s="25"/>
      <c r="C865" s="25"/>
      <c r="D865" s="25"/>
      <c r="E865" s="25"/>
      <c r="F865" s="25"/>
      <c r="G865" s="25"/>
      <c r="H865" s="25"/>
      <c r="I865" s="25"/>
      <c r="J865" s="25"/>
      <c r="K865" s="25"/>
      <c r="L865" s="25"/>
      <c r="M865" s="25"/>
      <c r="N865" s="25"/>
      <c r="O865" s="25"/>
      <c r="P865" s="25"/>
      <c r="Q865" s="25"/>
      <c r="R865" s="25"/>
      <c r="S865" s="25"/>
      <c r="T865" s="25"/>
      <c r="U865" s="25"/>
      <c r="V865" s="25"/>
      <c r="W865" s="25"/>
      <c r="X865" s="25"/>
      <c r="Y865" s="25"/>
      <c r="Z865" s="25"/>
      <c r="AA865" s="25"/>
      <c r="AB865" s="25"/>
      <c r="AC865" s="25"/>
    </row>
    <row r="866" spans="1:29" ht="15.75" customHeight="1">
      <c r="A866" s="25"/>
      <c r="B866" s="25"/>
      <c r="C866" s="25"/>
      <c r="D866" s="25"/>
      <c r="E866" s="25"/>
      <c r="F866" s="25"/>
      <c r="G866" s="25"/>
      <c r="H866" s="25"/>
      <c r="I866" s="25"/>
      <c r="J866" s="25"/>
      <c r="K866" s="25"/>
      <c r="L866" s="25"/>
      <c r="M866" s="25"/>
      <c r="N866" s="25"/>
      <c r="O866" s="25"/>
      <c r="P866" s="25"/>
      <c r="Q866" s="25"/>
      <c r="R866" s="25"/>
      <c r="S866" s="25"/>
      <c r="T866" s="25"/>
      <c r="U866" s="25"/>
      <c r="V866" s="25"/>
      <c r="W866" s="25"/>
      <c r="X866" s="25"/>
      <c r="Y866" s="25"/>
      <c r="Z866" s="25"/>
      <c r="AA866" s="25"/>
      <c r="AB866" s="25"/>
      <c r="AC866" s="25"/>
    </row>
    <row r="867" spans="1:29" ht="15.75" customHeight="1">
      <c r="A867" s="25"/>
      <c r="B867" s="25"/>
      <c r="C867" s="25"/>
      <c r="D867" s="25"/>
      <c r="E867" s="25"/>
      <c r="F867" s="25"/>
      <c r="G867" s="25"/>
      <c r="H867" s="25"/>
      <c r="I867" s="25"/>
      <c r="J867" s="25"/>
      <c r="K867" s="25"/>
      <c r="L867" s="25"/>
      <c r="M867" s="25"/>
      <c r="N867" s="25"/>
      <c r="O867" s="25"/>
      <c r="P867" s="25"/>
      <c r="Q867" s="25"/>
      <c r="R867" s="25"/>
      <c r="S867" s="25"/>
      <c r="T867" s="25"/>
      <c r="U867" s="25"/>
      <c r="V867" s="25"/>
      <c r="W867" s="25"/>
      <c r="X867" s="25"/>
      <c r="Y867" s="25"/>
      <c r="Z867" s="25"/>
      <c r="AA867" s="25"/>
      <c r="AB867" s="25"/>
      <c r="AC867" s="25"/>
    </row>
    <row r="868" spans="1:29" ht="15.75" customHeight="1">
      <c r="A868" s="25"/>
      <c r="B868" s="25"/>
      <c r="C868" s="25"/>
      <c r="D868" s="25"/>
      <c r="E868" s="25"/>
      <c r="F868" s="25"/>
      <c r="G868" s="25"/>
      <c r="H868" s="25"/>
      <c r="I868" s="25"/>
      <c r="J868" s="25"/>
      <c r="K868" s="25"/>
      <c r="L868" s="25"/>
      <c r="M868" s="25"/>
      <c r="N868" s="25"/>
      <c r="O868" s="25"/>
      <c r="P868" s="25"/>
      <c r="Q868" s="25"/>
      <c r="R868" s="25"/>
      <c r="S868" s="25"/>
      <c r="T868" s="25"/>
      <c r="U868" s="25"/>
      <c r="V868" s="25"/>
      <c r="W868" s="25"/>
      <c r="X868" s="25"/>
      <c r="Y868" s="25"/>
      <c r="Z868" s="25"/>
      <c r="AA868" s="25"/>
      <c r="AB868" s="25"/>
      <c r="AC868" s="25"/>
    </row>
    <row r="869" spans="1:29" ht="15.75" customHeight="1">
      <c r="A869" s="25"/>
      <c r="B869" s="25"/>
      <c r="C869" s="25"/>
      <c r="D869" s="25"/>
      <c r="E869" s="25"/>
      <c r="F869" s="25"/>
      <c r="G869" s="25"/>
      <c r="H869" s="25"/>
      <c r="I869" s="25"/>
      <c r="J869" s="25"/>
      <c r="K869" s="25"/>
      <c r="L869" s="25"/>
      <c r="M869" s="25"/>
      <c r="N869" s="25"/>
      <c r="O869" s="25"/>
      <c r="P869" s="25"/>
      <c r="Q869" s="25"/>
      <c r="R869" s="25"/>
      <c r="S869" s="25"/>
      <c r="T869" s="25"/>
      <c r="U869" s="25"/>
      <c r="V869" s="25"/>
      <c r="W869" s="25"/>
      <c r="X869" s="25"/>
      <c r="Y869" s="25"/>
      <c r="Z869" s="25"/>
      <c r="AA869" s="25"/>
      <c r="AB869" s="25"/>
      <c r="AC869" s="25"/>
    </row>
    <row r="870" spans="1:29" ht="15.75" customHeight="1">
      <c r="A870" s="25"/>
      <c r="B870" s="25"/>
      <c r="C870" s="25"/>
      <c r="D870" s="25"/>
      <c r="E870" s="25"/>
      <c r="F870" s="25"/>
      <c r="G870" s="25"/>
      <c r="H870" s="25"/>
      <c r="I870" s="25"/>
      <c r="J870" s="25"/>
      <c r="K870" s="25"/>
      <c r="L870" s="25"/>
      <c r="M870" s="25"/>
      <c r="N870" s="25"/>
      <c r="O870" s="25"/>
      <c r="P870" s="25"/>
      <c r="Q870" s="25"/>
      <c r="R870" s="25"/>
      <c r="S870" s="25"/>
      <c r="T870" s="25"/>
      <c r="U870" s="25"/>
      <c r="V870" s="25"/>
      <c r="W870" s="25"/>
      <c r="X870" s="25"/>
      <c r="Y870" s="25"/>
      <c r="Z870" s="25"/>
      <c r="AA870" s="25"/>
      <c r="AB870" s="25"/>
      <c r="AC870" s="25"/>
    </row>
    <row r="871" spans="1:29" ht="15.75" customHeight="1">
      <c r="A871" s="25"/>
      <c r="B871" s="25"/>
      <c r="C871" s="25"/>
      <c r="D871" s="25"/>
      <c r="E871" s="25"/>
      <c r="F871" s="25"/>
      <c r="G871" s="25"/>
      <c r="H871" s="25"/>
      <c r="I871" s="25"/>
      <c r="J871" s="25"/>
      <c r="K871" s="25"/>
      <c r="L871" s="25"/>
      <c r="M871" s="25"/>
      <c r="N871" s="25"/>
      <c r="O871" s="25"/>
      <c r="P871" s="25"/>
      <c r="Q871" s="25"/>
      <c r="R871" s="25"/>
      <c r="S871" s="25"/>
      <c r="T871" s="25"/>
      <c r="U871" s="25"/>
      <c r="V871" s="25"/>
      <c r="W871" s="25"/>
      <c r="X871" s="25"/>
      <c r="Y871" s="25"/>
      <c r="Z871" s="25"/>
      <c r="AA871" s="25"/>
      <c r="AB871" s="25"/>
      <c r="AC871" s="25"/>
    </row>
    <row r="872" spans="1:29" ht="15.75" customHeight="1">
      <c r="A872" s="25"/>
      <c r="B872" s="25"/>
      <c r="C872" s="25"/>
      <c r="D872" s="25"/>
      <c r="E872" s="25"/>
      <c r="F872" s="25"/>
      <c r="G872" s="25"/>
      <c r="H872" s="25"/>
      <c r="I872" s="25"/>
      <c r="J872" s="25"/>
      <c r="K872" s="25"/>
      <c r="L872" s="25"/>
      <c r="M872" s="25"/>
      <c r="N872" s="25"/>
      <c r="O872" s="25"/>
      <c r="P872" s="25"/>
      <c r="Q872" s="25"/>
      <c r="R872" s="25"/>
      <c r="S872" s="25"/>
      <c r="T872" s="25"/>
      <c r="U872" s="25"/>
      <c r="V872" s="25"/>
      <c r="W872" s="25"/>
      <c r="X872" s="25"/>
      <c r="Y872" s="25"/>
      <c r="Z872" s="25"/>
      <c r="AA872" s="25"/>
      <c r="AB872" s="25"/>
      <c r="AC872" s="25"/>
    </row>
    <row r="873" spans="1:29" ht="15.75" customHeight="1">
      <c r="A873" s="25"/>
      <c r="B873" s="25"/>
      <c r="C873" s="25"/>
      <c r="D873" s="25"/>
      <c r="E873" s="25"/>
      <c r="F873" s="25"/>
      <c r="G873" s="25"/>
      <c r="H873" s="25"/>
      <c r="I873" s="25"/>
      <c r="J873" s="25"/>
      <c r="K873" s="25"/>
      <c r="L873" s="25"/>
      <c r="M873" s="25"/>
      <c r="N873" s="25"/>
      <c r="O873" s="25"/>
      <c r="P873" s="25"/>
      <c r="Q873" s="25"/>
      <c r="R873" s="25"/>
      <c r="S873" s="25"/>
      <c r="T873" s="25"/>
      <c r="U873" s="25"/>
      <c r="V873" s="25"/>
      <c r="W873" s="25"/>
      <c r="X873" s="25"/>
      <c r="Y873" s="25"/>
      <c r="Z873" s="25"/>
      <c r="AA873" s="25"/>
      <c r="AB873" s="25"/>
      <c r="AC873" s="25"/>
    </row>
    <row r="874" spans="1:29" ht="15.75" customHeight="1">
      <c r="A874" s="25"/>
      <c r="B874" s="25"/>
      <c r="C874" s="25"/>
      <c r="D874" s="25"/>
      <c r="E874" s="25"/>
      <c r="F874" s="25"/>
      <c r="G874" s="25"/>
      <c r="H874" s="25"/>
      <c r="I874" s="25"/>
      <c r="J874" s="25"/>
      <c r="K874" s="25"/>
      <c r="L874" s="25"/>
      <c r="M874" s="25"/>
      <c r="N874" s="25"/>
      <c r="O874" s="25"/>
      <c r="P874" s="25"/>
      <c r="Q874" s="25"/>
      <c r="R874" s="25"/>
      <c r="S874" s="25"/>
      <c r="T874" s="25"/>
      <c r="U874" s="25"/>
      <c r="V874" s="25"/>
      <c r="W874" s="25"/>
      <c r="X874" s="25"/>
      <c r="Y874" s="25"/>
      <c r="Z874" s="25"/>
      <c r="AA874" s="25"/>
      <c r="AB874" s="25"/>
      <c r="AC874" s="25"/>
    </row>
    <row r="875" spans="1:29" ht="15.75" customHeight="1">
      <c r="A875" s="25"/>
      <c r="B875" s="25"/>
      <c r="C875" s="25"/>
      <c r="D875" s="25"/>
      <c r="E875" s="25"/>
      <c r="F875" s="25"/>
      <c r="G875" s="25"/>
      <c r="H875" s="25"/>
      <c r="I875" s="25"/>
      <c r="J875" s="25"/>
      <c r="K875" s="25"/>
      <c r="L875" s="25"/>
      <c r="M875" s="25"/>
      <c r="N875" s="25"/>
      <c r="O875" s="25"/>
      <c r="P875" s="25"/>
      <c r="Q875" s="25"/>
      <c r="R875" s="25"/>
      <c r="S875" s="25"/>
      <c r="T875" s="25"/>
      <c r="U875" s="25"/>
      <c r="V875" s="25"/>
      <c r="W875" s="25"/>
      <c r="X875" s="25"/>
      <c r="Y875" s="25"/>
      <c r="Z875" s="25"/>
      <c r="AA875" s="25"/>
      <c r="AB875" s="25"/>
      <c r="AC875" s="25"/>
    </row>
    <row r="876" spans="1:29" ht="15.75" customHeight="1">
      <c r="A876" s="25"/>
      <c r="B876" s="25"/>
      <c r="C876" s="25"/>
      <c r="D876" s="25"/>
      <c r="E876" s="25"/>
      <c r="F876" s="25"/>
      <c r="G876" s="25"/>
      <c r="H876" s="25"/>
      <c r="I876" s="25"/>
      <c r="J876" s="25"/>
      <c r="K876" s="25"/>
      <c r="L876" s="25"/>
      <c r="M876" s="25"/>
      <c r="N876" s="25"/>
      <c r="O876" s="25"/>
      <c r="P876" s="25"/>
      <c r="Q876" s="25"/>
      <c r="R876" s="25"/>
      <c r="S876" s="25"/>
      <c r="T876" s="25"/>
      <c r="U876" s="25"/>
      <c r="V876" s="25"/>
      <c r="W876" s="25"/>
      <c r="X876" s="25"/>
      <c r="Y876" s="25"/>
      <c r="Z876" s="25"/>
      <c r="AA876" s="25"/>
      <c r="AB876" s="25"/>
      <c r="AC876" s="25"/>
    </row>
    <row r="877" spans="1:29" ht="15.75" customHeight="1">
      <c r="A877" s="25"/>
      <c r="B877" s="25"/>
      <c r="C877" s="25"/>
      <c r="D877" s="25"/>
      <c r="E877" s="25"/>
      <c r="F877" s="25"/>
      <c r="G877" s="25"/>
      <c r="H877" s="25"/>
      <c r="I877" s="25"/>
      <c r="J877" s="25"/>
      <c r="K877" s="25"/>
      <c r="L877" s="25"/>
      <c r="M877" s="25"/>
      <c r="N877" s="25"/>
      <c r="O877" s="25"/>
      <c r="P877" s="25"/>
      <c r="Q877" s="25"/>
      <c r="R877" s="25"/>
      <c r="S877" s="25"/>
      <c r="T877" s="25"/>
      <c r="U877" s="25"/>
      <c r="V877" s="25"/>
      <c r="W877" s="25"/>
      <c r="X877" s="25"/>
      <c r="Y877" s="25"/>
      <c r="Z877" s="25"/>
      <c r="AA877" s="25"/>
      <c r="AB877" s="25"/>
      <c r="AC877" s="25"/>
    </row>
    <row r="878" spans="1:29" ht="15.75" customHeight="1">
      <c r="A878" s="25"/>
      <c r="B878" s="25"/>
      <c r="C878" s="25"/>
      <c r="D878" s="25"/>
      <c r="E878" s="25"/>
      <c r="F878" s="25"/>
      <c r="G878" s="25"/>
      <c r="H878" s="25"/>
      <c r="I878" s="25"/>
      <c r="J878" s="25"/>
      <c r="K878" s="25"/>
      <c r="L878" s="25"/>
      <c r="M878" s="25"/>
      <c r="N878" s="25"/>
      <c r="O878" s="25"/>
      <c r="P878" s="25"/>
      <c r="Q878" s="25"/>
      <c r="R878" s="25"/>
      <c r="S878" s="25"/>
      <c r="T878" s="25"/>
      <c r="U878" s="25"/>
      <c r="V878" s="25"/>
      <c r="W878" s="25"/>
      <c r="X878" s="25"/>
      <c r="Y878" s="25"/>
      <c r="Z878" s="25"/>
      <c r="AA878" s="25"/>
      <c r="AB878" s="25"/>
      <c r="AC878" s="25"/>
    </row>
    <row r="879" spans="1:29" ht="15.75" customHeight="1">
      <c r="A879" s="25"/>
      <c r="B879" s="25"/>
      <c r="C879" s="25"/>
      <c r="D879" s="25"/>
      <c r="E879" s="25"/>
      <c r="F879" s="25"/>
      <c r="G879" s="25"/>
      <c r="H879" s="25"/>
      <c r="I879" s="25"/>
      <c r="J879" s="25"/>
      <c r="K879" s="25"/>
      <c r="L879" s="25"/>
      <c r="M879" s="25"/>
      <c r="N879" s="25"/>
      <c r="O879" s="25"/>
      <c r="P879" s="25"/>
      <c r="Q879" s="25"/>
      <c r="R879" s="25"/>
      <c r="S879" s="25"/>
      <c r="T879" s="25"/>
      <c r="U879" s="25"/>
      <c r="V879" s="25"/>
      <c r="W879" s="25"/>
      <c r="X879" s="25"/>
      <c r="Y879" s="25"/>
      <c r="Z879" s="25"/>
      <c r="AA879" s="25"/>
      <c r="AB879" s="25"/>
      <c r="AC879" s="25"/>
    </row>
    <row r="880" spans="1:29" ht="15.75" customHeight="1">
      <c r="A880" s="25"/>
      <c r="B880" s="25"/>
      <c r="C880" s="25"/>
      <c r="D880" s="25"/>
      <c r="E880" s="25"/>
      <c r="F880" s="25"/>
      <c r="G880" s="25"/>
      <c r="H880" s="25"/>
      <c r="I880" s="25"/>
      <c r="J880" s="25"/>
      <c r="K880" s="25"/>
      <c r="L880" s="25"/>
      <c r="M880" s="25"/>
      <c r="N880" s="25"/>
      <c r="O880" s="25"/>
      <c r="P880" s="25"/>
      <c r="Q880" s="25"/>
      <c r="R880" s="25"/>
      <c r="S880" s="25"/>
      <c r="T880" s="25"/>
      <c r="U880" s="25"/>
      <c r="V880" s="25"/>
      <c r="W880" s="25"/>
      <c r="X880" s="25"/>
      <c r="Y880" s="25"/>
      <c r="Z880" s="25"/>
      <c r="AA880" s="25"/>
      <c r="AB880" s="25"/>
      <c r="AC880" s="25"/>
    </row>
    <row r="881" spans="1:29" ht="15.75" customHeight="1">
      <c r="A881" s="25"/>
      <c r="B881" s="25"/>
      <c r="C881" s="25"/>
      <c r="D881" s="25"/>
      <c r="E881" s="25"/>
      <c r="F881" s="25"/>
      <c r="G881" s="25"/>
      <c r="H881" s="25"/>
      <c r="I881" s="25"/>
      <c r="J881" s="25"/>
      <c r="K881" s="25"/>
      <c r="L881" s="25"/>
      <c r="M881" s="25"/>
      <c r="N881" s="25"/>
      <c r="O881" s="25"/>
      <c r="P881" s="25"/>
      <c r="Q881" s="25"/>
      <c r="R881" s="25"/>
      <c r="S881" s="25"/>
      <c r="T881" s="25"/>
      <c r="U881" s="25"/>
      <c r="V881" s="25"/>
      <c r="W881" s="25"/>
      <c r="X881" s="25"/>
      <c r="Y881" s="25"/>
      <c r="Z881" s="25"/>
      <c r="AA881" s="25"/>
      <c r="AB881" s="25"/>
      <c r="AC881" s="25"/>
    </row>
    <row r="882" spans="1:29" ht="15.75" customHeight="1">
      <c r="A882" s="25"/>
      <c r="B882" s="25"/>
      <c r="C882" s="25"/>
      <c r="D882" s="25"/>
      <c r="E882" s="25"/>
      <c r="F882" s="25"/>
      <c r="G882" s="25"/>
      <c r="H882" s="25"/>
      <c r="I882" s="25"/>
      <c r="J882" s="25"/>
      <c r="K882" s="25"/>
      <c r="L882" s="25"/>
      <c r="M882" s="25"/>
      <c r="N882" s="25"/>
      <c r="O882" s="25"/>
      <c r="P882" s="25"/>
      <c r="Q882" s="25"/>
      <c r="R882" s="25"/>
      <c r="S882" s="25"/>
      <c r="T882" s="25"/>
      <c r="U882" s="25"/>
      <c r="V882" s="25"/>
      <c r="W882" s="25"/>
      <c r="X882" s="25"/>
      <c r="Y882" s="25"/>
      <c r="Z882" s="25"/>
      <c r="AA882" s="25"/>
      <c r="AB882" s="25"/>
      <c r="AC882" s="25"/>
    </row>
    <row r="883" spans="1:29" ht="15.75" customHeight="1">
      <c r="A883" s="25"/>
      <c r="B883" s="25"/>
      <c r="C883" s="25"/>
      <c r="D883" s="25"/>
      <c r="E883" s="25"/>
      <c r="F883" s="25"/>
      <c r="G883" s="25"/>
      <c r="H883" s="25"/>
      <c r="I883" s="25"/>
      <c r="J883" s="25"/>
      <c r="K883" s="25"/>
      <c r="L883" s="25"/>
      <c r="M883" s="25"/>
      <c r="N883" s="25"/>
      <c r="O883" s="25"/>
      <c r="P883" s="25"/>
      <c r="Q883" s="25"/>
      <c r="R883" s="25"/>
      <c r="S883" s="25"/>
      <c r="T883" s="25"/>
      <c r="U883" s="25"/>
      <c r="V883" s="25"/>
      <c r="W883" s="25"/>
      <c r="X883" s="25"/>
      <c r="Y883" s="25"/>
      <c r="Z883" s="25"/>
      <c r="AA883" s="25"/>
      <c r="AB883" s="25"/>
      <c r="AC883" s="25"/>
    </row>
    <row r="884" spans="1:29" ht="15.75" customHeight="1">
      <c r="A884" s="25"/>
      <c r="B884" s="25"/>
      <c r="C884" s="25"/>
      <c r="D884" s="25"/>
      <c r="E884" s="25"/>
      <c r="F884" s="25"/>
      <c r="G884" s="25"/>
      <c r="H884" s="25"/>
      <c r="I884" s="25"/>
      <c r="J884" s="25"/>
      <c r="K884" s="25"/>
      <c r="L884" s="25"/>
      <c r="M884" s="25"/>
      <c r="N884" s="25"/>
      <c r="O884" s="25"/>
      <c r="P884" s="25"/>
      <c r="Q884" s="25"/>
      <c r="R884" s="25"/>
      <c r="S884" s="25"/>
      <c r="T884" s="25"/>
      <c r="U884" s="25"/>
      <c r="V884" s="25"/>
      <c r="W884" s="25"/>
      <c r="X884" s="25"/>
      <c r="Y884" s="25"/>
      <c r="Z884" s="25"/>
      <c r="AA884" s="25"/>
      <c r="AB884" s="25"/>
      <c r="AC884" s="25"/>
    </row>
    <row r="885" spans="1:29" ht="15.75" customHeight="1">
      <c r="A885" s="25"/>
      <c r="B885" s="25"/>
      <c r="C885" s="25"/>
      <c r="D885" s="25"/>
      <c r="E885" s="25"/>
      <c r="F885" s="25"/>
      <c r="G885" s="25"/>
      <c r="H885" s="25"/>
      <c r="I885" s="25"/>
      <c r="J885" s="25"/>
      <c r="K885" s="25"/>
      <c r="L885" s="25"/>
      <c r="M885" s="25"/>
      <c r="N885" s="25"/>
      <c r="O885" s="25"/>
      <c r="P885" s="25"/>
      <c r="Q885" s="25"/>
      <c r="R885" s="25"/>
      <c r="S885" s="25"/>
      <c r="T885" s="25"/>
      <c r="U885" s="25"/>
      <c r="V885" s="25"/>
      <c r="W885" s="25"/>
      <c r="X885" s="25"/>
      <c r="Y885" s="25"/>
      <c r="Z885" s="25"/>
      <c r="AA885" s="25"/>
      <c r="AB885" s="25"/>
      <c r="AC885" s="25"/>
    </row>
    <row r="886" spans="1:29" ht="15.75" customHeight="1">
      <c r="A886" s="25"/>
      <c r="B886" s="25"/>
      <c r="C886" s="25"/>
      <c r="D886" s="25"/>
      <c r="E886" s="25"/>
      <c r="F886" s="25"/>
      <c r="G886" s="25"/>
      <c r="H886" s="25"/>
      <c r="I886" s="25"/>
      <c r="J886" s="25"/>
      <c r="K886" s="25"/>
      <c r="L886" s="25"/>
      <c r="M886" s="25"/>
      <c r="N886" s="25"/>
      <c r="O886" s="25"/>
      <c r="P886" s="25"/>
      <c r="Q886" s="25"/>
      <c r="R886" s="25"/>
      <c r="S886" s="25"/>
      <c r="T886" s="25"/>
      <c r="U886" s="25"/>
      <c r="V886" s="25"/>
      <c r="W886" s="25"/>
      <c r="X886" s="25"/>
      <c r="Y886" s="25"/>
      <c r="Z886" s="25"/>
      <c r="AA886" s="25"/>
      <c r="AB886" s="25"/>
      <c r="AC886" s="25"/>
    </row>
    <row r="887" spans="1:29" ht="15.75" customHeight="1">
      <c r="A887" s="25"/>
      <c r="B887" s="25"/>
      <c r="C887" s="25"/>
      <c r="D887" s="25"/>
      <c r="E887" s="25"/>
      <c r="F887" s="25"/>
      <c r="G887" s="25"/>
      <c r="H887" s="25"/>
      <c r="I887" s="25"/>
      <c r="J887" s="25"/>
      <c r="K887" s="25"/>
      <c r="L887" s="25"/>
      <c r="M887" s="25"/>
      <c r="N887" s="25"/>
      <c r="O887" s="25"/>
      <c r="P887" s="25"/>
      <c r="Q887" s="25"/>
      <c r="R887" s="25"/>
      <c r="S887" s="25"/>
      <c r="T887" s="25"/>
      <c r="U887" s="25"/>
      <c r="V887" s="25"/>
      <c r="W887" s="25"/>
      <c r="X887" s="25"/>
      <c r="Y887" s="25"/>
      <c r="Z887" s="25"/>
      <c r="AA887" s="25"/>
      <c r="AB887" s="25"/>
      <c r="AC887" s="25"/>
    </row>
    <row r="888" spans="1:29" ht="15.75" customHeight="1">
      <c r="A888" s="25"/>
      <c r="B888" s="25"/>
      <c r="C888" s="25"/>
      <c r="D888" s="25"/>
      <c r="E888" s="25"/>
      <c r="F888" s="25"/>
      <c r="G888" s="25"/>
      <c r="H888" s="25"/>
      <c r="I888" s="25"/>
      <c r="J888" s="25"/>
      <c r="K888" s="25"/>
      <c r="L888" s="25"/>
      <c r="M888" s="25"/>
      <c r="N888" s="25"/>
      <c r="O888" s="25"/>
      <c r="P888" s="25"/>
      <c r="Q888" s="25"/>
      <c r="R888" s="25"/>
      <c r="S888" s="25"/>
      <c r="T888" s="25"/>
      <c r="U888" s="25"/>
      <c r="V888" s="25"/>
      <c r="W888" s="25"/>
      <c r="X888" s="25"/>
      <c r="Y888" s="25"/>
      <c r="Z888" s="25"/>
      <c r="AA888" s="25"/>
      <c r="AB888" s="25"/>
      <c r="AC888" s="25"/>
    </row>
    <row r="889" spans="1:29" ht="15.75" customHeight="1">
      <c r="A889" s="25"/>
      <c r="B889" s="25"/>
      <c r="C889" s="25"/>
      <c r="D889" s="25"/>
      <c r="E889" s="25"/>
      <c r="F889" s="25"/>
      <c r="G889" s="25"/>
      <c r="H889" s="25"/>
      <c r="I889" s="25"/>
      <c r="J889" s="25"/>
      <c r="K889" s="25"/>
      <c r="L889" s="25"/>
      <c r="M889" s="25"/>
      <c r="N889" s="25"/>
      <c r="O889" s="25"/>
      <c r="P889" s="25"/>
      <c r="Q889" s="25"/>
      <c r="R889" s="25"/>
      <c r="S889" s="25"/>
      <c r="T889" s="25"/>
      <c r="U889" s="25"/>
      <c r="V889" s="25"/>
      <c r="W889" s="25"/>
      <c r="X889" s="25"/>
      <c r="Y889" s="25"/>
      <c r="Z889" s="25"/>
      <c r="AA889" s="25"/>
      <c r="AB889" s="25"/>
      <c r="AC889" s="25"/>
    </row>
    <row r="890" spans="1:29" ht="15.75" customHeight="1">
      <c r="A890" s="25"/>
      <c r="B890" s="25"/>
      <c r="C890" s="25"/>
      <c r="D890" s="25"/>
      <c r="E890" s="25"/>
      <c r="F890" s="25"/>
      <c r="G890" s="25"/>
      <c r="H890" s="25"/>
      <c r="I890" s="25"/>
      <c r="J890" s="25"/>
      <c r="K890" s="25"/>
      <c r="L890" s="25"/>
      <c r="M890" s="25"/>
      <c r="N890" s="25"/>
      <c r="O890" s="25"/>
      <c r="P890" s="25"/>
      <c r="Q890" s="25"/>
      <c r="R890" s="25"/>
      <c r="S890" s="25"/>
      <c r="T890" s="25"/>
      <c r="U890" s="25"/>
      <c r="V890" s="25"/>
      <c r="W890" s="25"/>
      <c r="X890" s="25"/>
      <c r="Y890" s="25"/>
      <c r="Z890" s="25"/>
      <c r="AA890" s="25"/>
      <c r="AB890" s="25"/>
      <c r="AC890" s="25"/>
    </row>
    <row r="891" spans="1:29" ht="15.75" customHeight="1">
      <c r="A891" s="25"/>
      <c r="B891" s="25"/>
      <c r="C891" s="25"/>
      <c r="D891" s="25"/>
      <c r="E891" s="25"/>
      <c r="F891" s="25"/>
      <c r="G891" s="25"/>
      <c r="H891" s="25"/>
      <c r="I891" s="25"/>
      <c r="J891" s="25"/>
      <c r="K891" s="25"/>
      <c r="L891" s="25"/>
      <c r="M891" s="25"/>
      <c r="N891" s="25"/>
      <c r="O891" s="25"/>
      <c r="P891" s="25"/>
      <c r="Q891" s="25"/>
      <c r="R891" s="25"/>
      <c r="S891" s="25"/>
      <c r="T891" s="25"/>
      <c r="U891" s="25"/>
      <c r="V891" s="25"/>
      <c r="W891" s="25"/>
      <c r="X891" s="25"/>
      <c r="Y891" s="25"/>
      <c r="Z891" s="25"/>
      <c r="AA891" s="25"/>
      <c r="AB891" s="25"/>
      <c r="AC891" s="25"/>
    </row>
    <row r="892" spans="1:29" ht="15.75" customHeight="1">
      <c r="A892" s="25"/>
      <c r="B892" s="25"/>
      <c r="C892" s="25"/>
      <c r="D892" s="25"/>
      <c r="E892" s="25"/>
      <c r="F892" s="25"/>
      <c r="G892" s="25"/>
      <c r="H892" s="25"/>
      <c r="I892" s="25"/>
      <c r="J892" s="25"/>
      <c r="K892" s="25"/>
      <c r="L892" s="25"/>
      <c r="M892" s="25"/>
      <c r="N892" s="25"/>
      <c r="O892" s="25"/>
      <c r="P892" s="25"/>
      <c r="Q892" s="25"/>
      <c r="R892" s="25"/>
      <c r="S892" s="25"/>
      <c r="T892" s="25"/>
      <c r="U892" s="25"/>
      <c r="V892" s="25"/>
      <c r="W892" s="25"/>
      <c r="X892" s="25"/>
      <c r="Y892" s="25"/>
      <c r="Z892" s="25"/>
      <c r="AA892" s="25"/>
      <c r="AB892" s="25"/>
      <c r="AC892" s="25"/>
    </row>
    <row r="893" spans="1:29" ht="15.75" customHeight="1">
      <c r="A893" s="25"/>
      <c r="B893" s="25"/>
      <c r="C893" s="25"/>
      <c r="D893" s="25"/>
      <c r="E893" s="25"/>
      <c r="F893" s="25"/>
      <c r="G893" s="25"/>
      <c r="H893" s="25"/>
      <c r="I893" s="25"/>
      <c r="J893" s="25"/>
      <c r="K893" s="25"/>
      <c r="L893" s="25"/>
      <c r="M893" s="25"/>
      <c r="N893" s="25"/>
      <c r="O893" s="25"/>
      <c r="P893" s="25"/>
      <c r="Q893" s="25"/>
      <c r="R893" s="25"/>
      <c r="S893" s="25"/>
      <c r="T893" s="25"/>
      <c r="U893" s="25"/>
      <c r="V893" s="25"/>
      <c r="W893" s="25"/>
      <c r="X893" s="25"/>
      <c r="Y893" s="25"/>
      <c r="Z893" s="25"/>
      <c r="AA893" s="25"/>
      <c r="AB893" s="25"/>
      <c r="AC893" s="25"/>
    </row>
    <row r="894" spans="1:29" ht="15.75" customHeight="1">
      <c r="A894" s="25"/>
      <c r="B894" s="25"/>
      <c r="C894" s="25"/>
      <c r="D894" s="25"/>
      <c r="E894" s="25"/>
      <c r="F894" s="25"/>
      <c r="G894" s="25"/>
      <c r="H894" s="25"/>
      <c r="I894" s="25"/>
      <c r="J894" s="25"/>
      <c r="K894" s="25"/>
      <c r="L894" s="25"/>
      <c r="M894" s="25"/>
      <c r="N894" s="25"/>
      <c r="O894" s="25"/>
      <c r="P894" s="25"/>
      <c r="Q894" s="25"/>
      <c r="R894" s="25"/>
      <c r="S894" s="25"/>
      <c r="T894" s="25"/>
      <c r="U894" s="25"/>
      <c r="V894" s="25"/>
      <c r="W894" s="25"/>
      <c r="X894" s="25"/>
      <c r="Y894" s="25"/>
      <c r="Z894" s="25"/>
      <c r="AA894" s="25"/>
      <c r="AB894" s="25"/>
      <c r="AC894" s="25"/>
    </row>
    <row r="895" spans="1:29" ht="15.75" customHeight="1">
      <c r="A895" s="25"/>
      <c r="B895" s="25"/>
      <c r="C895" s="25"/>
      <c r="D895" s="25"/>
      <c r="E895" s="25"/>
      <c r="F895" s="25"/>
      <c r="G895" s="25"/>
      <c r="H895" s="25"/>
      <c r="I895" s="25"/>
      <c r="J895" s="25"/>
      <c r="K895" s="25"/>
      <c r="L895" s="25"/>
      <c r="M895" s="25"/>
      <c r="N895" s="25"/>
      <c r="O895" s="25"/>
      <c r="P895" s="25"/>
      <c r="Q895" s="25"/>
      <c r="R895" s="25"/>
      <c r="S895" s="25"/>
      <c r="T895" s="25"/>
      <c r="U895" s="25"/>
      <c r="V895" s="25"/>
      <c r="W895" s="25"/>
      <c r="X895" s="25"/>
      <c r="Y895" s="25"/>
      <c r="Z895" s="25"/>
      <c r="AA895" s="25"/>
      <c r="AB895" s="25"/>
      <c r="AC895" s="25"/>
    </row>
    <row r="896" spans="1:29" ht="15.75" customHeight="1">
      <c r="A896" s="25"/>
      <c r="B896" s="25"/>
      <c r="C896" s="25"/>
      <c r="D896" s="25"/>
      <c r="E896" s="25"/>
      <c r="F896" s="25"/>
      <c r="G896" s="25"/>
      <c r="H896" s="25"/>
      <c r="I896" s="25"/>
      <c r="J896" s="25"/>
      <c r="K896" s="25"/>
      <c r="L896" s="25"/>
      <c r="M896" s="25"/>
      <c r="N896" s="25"/>
      <c r="O896" s="25"/>
      <c r="P896" s="25"/>
      <c r="Q896" s="25"/>
      <c r="R896" s="25"/>
      <c r="S896" s="25"/>
      <c r="T896" s="25"/>
      <c r="U896" s="25"/>
      <c r="V896" s="25"/>
      <c r="W896" s="25"/>
      <c r="X896" s="25"/>
      <c r="Y896" s="25"/>
      <c r="Z896" s="25"/>
      <c r="AA896" s="25"/>
      <c r="AB896" s="25"/>
      <c r="AC896" s="25"/>
    </row>
    <row r="897" spans="1:29" ht="15.75" customHeight="1">
      <c r="A897" s="25"/>
      <c r="B897" s="25"/>
      <c r="C897" s="25"/>
      <c r="D897" s="25"/>
      <c r="E897" s="25"/>
      <c r="F897" s="25"/>
      <c r="G897" s="25"/>
      <c r="H897" s="25"/>
      <c r="I897" s="25"/>
      <c r="J897" s="25"/>
      <c r="K897" s="25"/>
      <c r="L897" s="25"/>
      <c r="M897" s="25"/>
      <c r="N897" s="25"/>
      <c r="O897" s="25"/>
      <c r="P897" s="25"/>
      <c r="Q897" s="25"/>
      <c r="R897" s="25"/>
      <c r="S897" s="25"/>
      <c r="T897" s="25"/>
      <c r="U897" s="25"/>
      <c r="V897" s="25"/>
      <c r="W897" s="25"/>
      <c r="X897" s="25"/>
      <c r="Y897" s="25"/>
      <c r="Z897" s="25"/>
      <c r="AA897" s="25"/>
      <c r="AB897" s="25"/>
      <c r="AC897" s="25"/>
    </row>
    <row r="898" spans="1:29" ht="15.75" customHeight="1">
      <c r="A898" s="25"/>
      <c r="B898" s="25"/>
      <c r="C898" s="25"/>
      <c r="D898" s="25"/>
      <c r="E898" s="25"/>
      <c r="F898" s="25"/>
      <c r="G898" s="25"/>
      <c r="H898" s="25"/>
      <c r="I898" s="25"/>
      <c r="J898" s="25"/>
      <c r="K898" s="25"/>
      <c r="L898" s="25"/>
      <c r="M898" s="25"/>
      <c r="N898" s="25"/>
      <c r="O898" s="25"/>
      <c r="P898" s="25"/>
      <c r="Q898" s="25"/>
      <c r="R898" s="25"/>
      <c r="S898" s="25"/>
      <c r="T898" s="25"/>
      <c r="U898" s="25"/>
      <c r="V898" s="25"/>
      <c r="W898" s="25"/>
      <c r="X898" s="25"/>
      <c r="Y898" s="25"/>
      <c r="Z898" s="25"/>
      <c r="AA898" s="25"/>
      <c r="AB898" s="25"/>
      <c r="AC898" s="25"/>
    </row>
    <row r="899" spans="1:29" ht="15.75" customHeight="1">
      <c r="A899" s="25"/>
      <c r="B899" s="25"/>
      <c r="C899" s="25"/>
      <c r="D899" s="25"/>
      <c r="E899" s="25"/>
      <c r="F899" s="25"/>
      <c r="G899" s="25"/>
      <c r="H899" s="25"/>
      <c r="I899" s="25"/>
      <c r="J899" s="25"/>
      <c r="K899" s="25"/>
      <c r="L899" s="25"/>
      <c r="M899" s="25"/>
      <c r="N899" s="25"/>
      <c r="O899" s="25"/>
      <c r="P899" s="25"/>
      <c r="Q899" s="25"/>
      <c r="R899" s="25"/>
      <c r="S899" s="25"/>
      <c r="T899" s="25"/>
      <c r="U899" s="25"/>
      <c r="V899" s="25"/>
      <c r="W899" s="25"/>
      <c r="X899" s="25"/>
      <c r="Y899" s="25"/>
      <c r="Z899" s="25"/>
      <c r="AA899" s="25"/>
      <c r="AB899" s="25"/>
      <c r="AC899" s="25"/>
    </row>
    <row r="900" spans="1:29" ht="15.75" customHeight="1">
      <c r="A900" s="25"/>
      <c r="B900" s="25"/>
      <c r="C900" s="25"/>
      <c r="D900" s="25"/>
      <c r="E900" s="25"/>
      <c r="F900" s="25"/>
      <c r="G900" s="25"/>
      <c r="H900" s="25"/>
      <c r="I900" s="25"/>
      <c r="J900" s="25"/>
      <c r="K900" s="25"/>
      <c r="L900" s="25"/>
      <c r="M900" s="25"/>
      <c r="N900" s="25"/>
      <c r="O900" s="25"/>
      <c r="P900" s="25"/>
      <c r="Q900" s="25"/>
      <c r="R900" s="25"/>
      <c r="S900" s="25"/>
      <c r="T900" s="25"/>
      <c r="U900" s="25"/>
      <c r="V900" s="25"/>
      <c r="W900" s="25"/>
      <c r="X900" s="25"/>
      <c r="Y900" s="25"/>
      <c r="Z900" s="25"/>
      <c r="AA900" s="25"/>
      <c r="AB900" s="25"/>
      <c r="AC900" s="25"/>
    </row>
    <row r="901" spans="1:29" ht="15.75" customHeight="1">
      <c r="A901" s="25"/>
      <c r="B901" s="25"/>
      <c r="C901" s="25"/>
      <c r="D901" s="25"/>
      <c r="E901" s="25"/>
      <c r="F901" s="25"/>
      <c r="G901" s="25"/>
      <c r="H901" s="25"/>
      <c r="I901" s="25"/>
      <c r="J901" s="25"/>
      <c r="K901" s="25"/>
      <c r="L901" s="25"/>
      <c r="M901" s="25"/>
      <c r="N901" s="25"/>
      <c r="O901" s="25"/>
      <c r="P901" s="25"/>
      <c r="Q901" s="25"/>
      <c r="R901" s="25"/>
      <c r="S901" s="25"/>
      <c r="T901" s="25"/>
      <c r="U901" s="25"/>
      <c r="V901" s="25"/>
      <c r="W901" s="25"/>
      <c r="X901" s="25"/>
      <c r="Y901" s="25"/>
      <c r="Z901" s="25"/>
      <c r="AA901" s="25"/>
      <c r="AB901" s="25"/>
      <c r="AC901" s="25"/>
    </row>
    <row r="902" spans="1:29" ht="15.75" customHeight="1">
      <c r="A902" s="25"/>
      <c r="B902" s="25"/>
      <c r="C902" s="25"/>
      <c r="D902" s="25"/>
      <c r="E902" s="25"/>
      <c r="F902" s="25"/>
      <c r="G902" s="25"/>
      <c r="H902" s="25"/>
      <c r="I902" s="25"/>
      <c r="J902" s="25"/>
      <c r="K902" s="25"/>
      <c r="L902" s="25"/>
      <c r="M902" s="25"/>
      <c r="N902" s="25"/>
      <c r="O902" s="25"/>
      <c r="P902" s="25"/>
      <c r="Q902" s="25"/>
      <c r="R902" s="25"/>
      <c r="S902" s="25"/>
      <c r="T902" s="25"/>
      <c r="U902" s="25"/>
      <c r="V902" s="25"/>
      <c r="W902" s="25"/>
      <c r="X902" s="25"/>
      <c r="Y902" s="25"/>
      <c r="Z902" s="25"/>
      <c r="AA902" s="25"/>
      <c r="AB902" s="25"/>
      <c r="AC902" s="25"/>
    </row>
    <row r="903" spans="1:29" ht="15.75" customHeight="1">
      <c r="A903" s="25"/>
      <c r="B903" s="25"/>
      <c r="C903" s="25"/>
      <c r="D903" s="25"/>
      <c r="E903" s="25"/>
      <c r="F903" s="25"/>
      <c r="G903" s="25"/>
      <c r="H903" s="25"/>
      <c r="I903" s="25"/>
      <c r="J903" s="25"/>
      <c r="K903" s="25"/>
      <c r="L903" s="25"/>
      <c r="M903" s="25"/>
      <c r="N903" s="25"/>
      <c r="O903" s="25"/>
      <c r="P903" s="25"/>
      <c r="Q903" s="25"/>
      <c r="R903" s="25"/>
      <c r="S903" s="25"/>
      <c r="T903" s="25"/>
      <c r="U903" s="25"/>
      <c r="V903" s="25"/>
      <c r="W903" s="25"/>
      <c r="X903" s="25"/>
      <c r="Y903" s="25"/>
      <c r="Z903" s="25"/>
      <c r="AA903" s="25"/>
      <c r="AB903" s="25"/>
      <c r="AC903" s="25"/>
    </row>
    <row r="904" spans="1:29" ht="15.75" customHeight="1">
      <c r="A904" s="25"/>
      <c r="B904" s="25"/>
      <c r="C904" s="25"/>
      <c r="D904" s="25"/>
      <c r="E904" s="25"/>
      <c r="F904" s="25"/>
      <c r="G904" s="25"/>
      <c r="H904" s="25"/>
      <c r="I904" s="25"/>
      <c r="J904" s="25"/>
      <c r="K904" s="25"/>
      <c r="L904" s="25"/>
      <c r="M904" s="25"/>
      <c r="N904" s="25"/>
      <c r="O904" s="25"/>
      <c r="P904" s="25"/>
      <c r="Q904" s="25"/>
      <c r="R904" s="25"/>
      <c r="S904" s="25"/>
      <c r="T904" s="25"/>
      <c r="U904" s="25"/>
      <c r="V904" s="25"/>
      <c r="W904" s="25"/>
      <c r="X904" s="25"/>
      <c r="Y904" s="25"/>
      <c r="Z904" s="25"/>
      <c r="AA904" s="25"/>
      <c r="AB904" s="25"/>
      <c r="AC904" s="25"/>
    </row>
    <row r="905" spans="1:29" ht="15.75" customHeight="1">
      <c r="A905" s="25"/>
      <c r="B905" s="25"/>
      <c r="C905" s="25"/>
      <c r="D905" s="25"/>
      <c r="E905" s="25"/>
      <c r="F905" s="25"/>
      <c r="G905" s="25"/>
      <c r="H905" s="25"/>
      <c r="I905" s="25"/>
      <c r="J905" s="25"/>
      <c r="K905" s="25"/>
      <c r="L905" s="25"/>
      <c r="M905" s="25"/>
      <c r="N905" s="25"/>
      <c r="O905" s="25"/>
      <c r="P905" s="25"/>
      <c r="Q905" s="25"/>
      <c r="R905" s="25"/>
      <c r="S905" s="25"/>
      <c r="T905" s="25"/>
      <c r="U905" s="25"/>
      <c r="V905" s="25"/>
      <c r="W905" s="25"/>
      <c r="X905" s="25"/>
      <c r="Y905" s="25"/>
      <c r="Z905" s="25"/>
      <c r="AA905" s="25"/>
      <c r="AB905" s="25"/>
      <c r="AC905" s="25"/>
    </row>
    <row r="906" spans="1:29" ht="15.75" customHeight="1">
      <c r="A906" s="25"/>
      <c r="B906" s="25"/>
      <c r="C906" s="25"/>
      <c r="D906" s="25"/>
      <c r="E906" s="25"/>
      <c r="F906" s="25"/>
      <c r="G906" s="25"/>
      <c r="H906" s="25"/>
      <c r="I906" s="25"/>
      <c r="J906" s="25"/>
      <c r="K906" s="25"/>
      <c r="L906" s="25"/>
      <c r="M906" s="25"/>
      <c r="N906" s="25"/>
      <c r="O906" s="25"/>
      <c r="P906" s="25"/>
      <c r="Q906" s="25"/>
      <c r="R906" s="25"/>
      <c r="S906" s="25"/>
      <c r="T906" s="25"/>
      <c r="U906" s="25"/>
      <c r="V906" s="25"/>
      <c r="W906" s="25"/>
      <c r="X906" s="25"/>
      <c r="Y906" s="25"/>
      <c r="Z906" s="25"/>
      <c r="AA906" s="25"/>
      <c r="AB906" s="25"/>
      <c r="AC906" s="25"/>
    </row>
    <row r="907" spans="1:29" ht="15.75" customHeight="1">
      <c r="A907" s="25"/>
      <c r="B907" s="25"/>
      <c r="C907" s="25"/>
      <c r="D907" s="25"/>
      <c r="E907" s="25"/>
      <c r="F907" s="25"/>
      <c r="G907" s="25"/>
      <c r="H907" s="25"/>
      <c r="I907" s="25"/>
      <c r="J907" s="25"/>
      <c r="K907" s="25"/>
      <c r="L907" s="25"/>
      <c r="M907" s="25"/>
      <c r="N907" s="25"/>
      <c r="O907" s="25"/>
      <c r="P907" s="25"/>
      <c r="Q907" s="25"/>
      <c r="R907" s="25"/>
      <c r="S907" s="25"/>
      <c r="T907" s="25"/>
      <c r="U907" s="25"/>
      <c r="V907" s="25"/>
      <c r="W907" s="25"/>
      <c r="X907" s="25"/>
      <c r="Y907" s="25"/>
      <c r="Z907" s="25"/>
      <c r="AA907" s="25"/>
      <c r="AB907" s="25"/>
      <c r="AC907" s="25"/>
    </row>
    <row r="908" spans="1:29" ht="15.75" customHeight="1">
      <c r="A908" s="25"/>
      <c r="B908" s="25"/>
      <c r="C908" s="25"/>
      <c r="D908" s="25"/>
      <c r="E908" s="25"/>
      <c r="F908" s="25"/>
      <c r="G908" s="25"/>
      <c r="H908" s="25"/>
      <c r="I908" s="25"/>
      <c r="J908" s="25"/>
      <c r="K908" s="25"/>
      <c r="L908" s="25"/>
      <c r="M908" s="25"/>
      <c r="N908" s="25"/>
      <c r="O908" s="25"/>
      <c r="P908" s="25"/>
      <c r="Q908" s="25"/>
      <c r="R908" s="25"/>
      <c r="S908" s="25"/>
      <c r="T908" s="25"/>
      <c r="U908" s="25"/>
      <c r="V908" s="25"/>
      <c r="W908" s="25"/>
      <c r="X908" s="25"/>
      <c r="Y908" s="25"/>
      <c r="Z908" s="25"/>
      <c r="AA908" s="25"/>
      <c r="AB908" s="25"/>
      <c r="AC908" s="25"/>
    </row>
    <row r="909" spans="1:29" ht="15.75" customHeight="1">
      <c r="A909" s="25"/>
      <c r="B909" s="25"/>
      <c r="C909" s="25"/>
      <c r="D909" s="25"/>
      <c r="E909" s="25"/>
      <c r="F909" s="25"/>
      <c r="G909" s="25"/>
      <c r="H909" s="25"/>
      <c r="I909" s="25"/>
      <c r="J909" s="25"/>
      <c r="K909" s="25"/>
      <c r="L909" s="25"/>
      <c r="M909" s="25"/>
      <c r="N909" s="25"/>
      <c r="O909" s="25"/>
      <c r="P909" s="25"/>
      <c r="Q909" s="25"/>
      <c r="R909" s="25"/>
      <c r="S909" s="25"/>
      <c r="T909" s="25"/>
      <c r="U909" s="25"/>
      <c r="V909" s="25"/>
      <c r="W909" s="25"/>
      <c r="X909" s="25"/>
      <c r="Y909" s="25"/>
      <c r="Z909" s="25"/>
      <c r="AA909" s="25"/>
      <c r="AB909" s="25"/>
      <c r="AC909" s="25"/>
    </row>
    <row r="910" spans="1:29" ht="15.75" customHeight="1">
      <c r="A910" s="25"/>
      <c r="B910" s="25"/>
      <c r="C910" s="25"/>
      <c r="D910" s="25"/>
      <c r="E910" s="25"/>
      <c r="F910" s="25"/>
      <c r="G910" s="25"/>
      <c r="H910" s="25"/>
      <c r="I910" s="25"/>
      <c r="J910" s="25"/>
      <c r="K910" s="25"/>
      <c r="L910" s="25"/>
      <c r="M910" s="25"/>
      <c r="N910" s="25"/>
      <c r="O910" s="25"/>
      <c r="P910" s="25"/>
      <c r="Q910" s="25"/>
      <c r="R910" s="25"/>
      <c r="S910" s="25"/>
      <c r="T910" s="25"/>
      <c r="U910" s="25"/>
      <c r="V910" s="25"/>
      <c r="W910" s="25"/>
      <c r="X910" s="25"/>
      <c r="Y910" s="25"/>
      <c r="Z910" s="25"/>
      <c r="AA910" s="25"/>
      <c r="AB910" s="25"/>
      <c r="AC910" s="25"/>
    </row>
    <row r="911" spans="1:29" ht="15.75" customHeight="1">
      <c r="A911" s="25"/>
      <c r="B911" s="25"/>
      <c r="C911" s="25"/>
      <c r="D911" s="25"/>
      <c r="E911" s="25"/>
      <c r="F911" s="25"/>
      <c r="G911" s="25"/>
      <c r="H911" s="25"/>
      <c r="I911" s="25"/>
      <c r="J911" s="25"/>
      <c r="K911" s="25"/>
      <c r="L911" s="25"/>
      <c r="M911" s="25"/>
      <c r="N911" s="25"/>
      <c r="O911" s="25"/>
      <c r="P911" s="25"/>
      <c r="Q911" s="25"/>
      <c r="R911" s="25"/>
      <c r="S911" s="25"/>
      <c r="T911" s="25"/>
      <c r="U911" s="25"/>
      <c r="V911" s="25"/>
      <c r="W911" s="25"/>
      <c r="X911" s="25"/>
      <c r="Y911" s="25"/>
      <c r="Z911" s="25"/>
      <c r="AA911" s="25"/>
      <c r="AB911" s="25"/>
      <c r="AC911" s="25"/>
    </row>
    <row r="912" spans="1:29" ht="15.75" customHeight="1">
      <c r="A912" s="25"/>
      <c r="B912" s="25"/>
      <c r="C912" s="25"/>
      <c r="D912" s="25"/>
      <c r="E912" s="25"/>
      <c r="F912" s="25"/>
      <c r="G912" s="25"/>
      <c r="H912" s="25"/>
      <c r="I912" s="25"/>
      <c r="J912" s="25"/>
      <c r="K912" s="25"/>
      <c r="L912" s="25"/>
      <c r="M912" s="25"/>
      <c r="N912" s="25"/>
      <c r="O912" s="25"/>
      <c r="P912" s="25"/>
      <c r="Q912" s="25"/>
      <c r="R912" s="25"/>
      <c r="S912" s="25"/>
      <c r="T912" s="25"/>
      <c r="U912" s="25"/>
      <c r="V912" s="25"/>
      <c r="W912" s="25"/>
      <c r="X912" s="25"/>
      <c r="Y912" s="25"/>
      <c r="Z912" s="25"/>
      <c r="AA912" s="25"/>
      <c r="AB912" s="25"/>
      <c r="AC912" s="25"/>
    </row>
    <row r="913" spans="1:29" ht="15.75" customHeight="1">
      <c r="A913" s="25"/>
      <c r="B913" s="25"/>
      <c r="C913" s="25"/>
      <c r="D913" s="25"/>
      <c r="E913" s="25"/>
      <c r="F913" s="25"/>
      <c r="G913" s="25"/>
      <c r="H913" s="25"/>
      <c r="I913" s="25"/>
      <c r="J913" s="25"/>
      <c r="K913" s="25"/>
      <c r="L913" s="25"/>
      <c r="M913" s="25"/>
      <c r="N913" s="25"/>
      <c r="O913" s="25"/>
      <c r="P913" s="25"/>
      <c r="Q913" s="25"/>
      <c r="R913" s="25"/>
      <c r="S913" s="25"/>
      <c r="T913" s="25"/>
      <c r="U913" s="25"/>
      <c r="V913" s="25"/>
      <c r="W913" s="25"/>
      <c r="X913" s="25"/>
      <c r="Y913" s="25"/>
      <c r="Z913" s="25"/>
      <c r="AA913" s="25"/>
      <c r="AB913" s="25"/>
      <c r="AC913" s="25"/>
    </row>
    <row r="914" spans="1:29" ht="15.75" customHeight="1">
      <c r="A914" s="25"/>
      <c r="B914" s="25"/>
      <c r="C914" s="25"/>
      <c r="D914" s="25"/>
      <c r="E914" s="25"/>
      <c r="F914" s="25"/>
      <c r="G914" s="25"/>
      <c r="H914" s="25"/>
      <c r="I914" s="25"/>
      <c r="J914" s="25"/>
      <c r="K914" s="25"/>
      <c r="L914" s="25"/>
      <c r="M914" s="25"/>
      <c r="N914" s="25"/>
      <c r="O914" s="25"/>
      <c r="P914" s="25"/>
      <c r="Q914" s="25"/>
      <c r="R914" s="25"/>
      <c r="S914" s="25"/>
      <c r="T914" s="25"/>
      <c r="U914" s="25"/>
      <c r="V914" s="25"/>
      <c r="W914" s="25"/>
      <c r="X914" s="25"/>
      <c r="Y914" s="25"/>
      <c r="Z914" s="25"/>
      <c r="AA914" s="25"/>
      <c r="AB914" s="25"/>
      <c r="AC914" s="25"/>
    </row>
    <row r="915" spans="1:29" ht="15.75" customHeight="1">
      <c r="A915" s="25"/>
      <c r="B915" s="25"/>
      <c r="C915" s="25"/>
      <c r="D915" s="25"/>
      <c r="E915" s="25"/>
      <c r="F915" s="25"/>
      <c r="G915" s="25"/>
      <c r="H915" s="25"/>
      <c r="I915" s="25"/>
      <c r="J915" s="25"/>
      <c r="K915" s="25"/>
      <c r="L915" s="25"/>
      <c r="M915" s="25"/>
      <c r="N915" s="25"/>
      <c r="O915" s="25"/>
      <c r="P915" s="25"/>
      <c r="Q915" s="25"/>
      <c r="R915" s="25"/>
      <c r="S915" s="25"/>
      <c r="T915" s="25"/>
      <c r="U915" s="25"/>
      <c r="V915" s="25"/>
      <c r="W915" s="25"/>
      <c r="X915" s="25"/>
      <c r="Y915" s="25"/>
      <c r="Z915" s="25"/>
      <c r="AA915" s="25"/>
      <c r="AB915" s="25"/>
      <c r="AC915" s="25"/>
    </row>
    <row r="916" spans="1:29" ht="15.75" customHeight="1">
      <c r="A916" s="25"/>
      <c r="B916" s="25"/>
      <c r="C916" s="25"/>
      <c r="D916" s="25"/>
      <c r="E916" s="25"/>
      <c r="F916" s="25"/>
      <c r="G916" s="25"/>
      <c r="H916" s="25"/>
      <c r="I916" s="25"/>
      <c r="J916" s="25"/>
      <c r="K916" s="25"/>
      <c r="L916" s="25"/>
      <c r="M916" s="25"/>
      <c r="N916" s="25"/>
      <c r="O916" s="25"/>
      <c r="P916" s="25"/>
      <c r="Q916" s="25"/>
      <c r="R916" s="25"/>
      <c r="S916" s="25"/>
      <c r="T916" s="25"/>
      <c r="U916" s="25"/>
      <c r="V916" s="25"/>
      <c r="W916" s="25"/>
      <c r="X916" s="25"/>
      <c r="Y916" s="25"/>
      <c r="Z916" s="25"/>
      <c r="AA916" s="25"/>
      <c r="AB916" s="25"/>
      <c r="AC916" s="25"/>
    </row>
    <row r="917" spans="1:29" ht="15.75" customHeight="1">
      <c r="A917" s="25"/>
      <c r="B917" s="25"/>
      <c r="C917" s="25"/>
      <c r="D917" s="25"/>
      <c r="E917" s="25"/>
      <c r="F917" s="25"/>
      <c r="G917" s="25"/>
      <c r="H917" s="25"/>
      <c r="I917" s="25"/>
      <c r="J917" s="25"/>
      <c r="K917" s="25"/>
      <c r="L917" s="25"/>
      <c r="M917" s="25"/>
      <c r="N917" s="25"/>
      <c r="O917" s="25"/>
      <c r="P917" s="25"/>
      <c r="Q917" s="25"/>
      <c r="R917" s="25"/>
      <c r="S917" s="25"/>
      <c r="T917" s="25"/>
      <c r="U917" s="25"/>
      <c r="V917" s="25"/>
      <c r="W917" s="25"/>
      <c r="X917" s="25"/>
      <c r="Y917" s="25"/>
      <c r="Z917" s="25"/>
      <c r="AA917" s="25"/>
      <c r="AB917" s="25"/>
      <c r="AC917" s="25"/>
    </row>
    <row r="918" spans="1:29" ht="15.75" customHeight="1">
      <c r="A918" s="25"/>
      <c r="B918" s="25"/>
      <c r="C918" s="25"/>
      <c r="D918" s="25"/>
      <c r="E918" s="25"/>
      <c r="F918" s="25"/>
      <c r="G918" s="25"/>
      <c r="H918" s="25"/>
      <c r="I918" s="25"/>
      <c r="J918" s="25"/>
      <c r="K918" s="25"/>
      <c r="L918" s="25"/>
      <c r="M918" s="25"/>
      <c r="N918" s="25"/>
      <c r="O918" s="25"/>
      <c r="P918" s="25"/>
      <c r="Q918" s="25"/>
      <c r="R918" s="25"/>
      <c r="S918" s="25"/>
      <c r="T918" s="25"/>
      <c r="U918" s="25"/>
      <c r="V918" s="25"/>
      <c r="W918" s="25"/>
      <c r="X918" s="25"/>
      <c r="Y918" s="25"/>
      <c r="Z918" s="25"/>
      <c r="AA918" s="25"/>
      <c r="AB918" s="25"/>
      <c r="AC918" s="25"/>
    </row>
    <row r="919" spans="1:29" ht="15.75" customHeight="1">
      <c r="A919" s="25"/>
      <c r="B919" s="25"/>
      <c r="C919" s="25"/>
      <c r="D919" s="25"/>
      <c r="E919" s="25"/>
      <c r="F919" s="25"/>
      <c r="G919" s="25"/>
      <c r="H919" s="25"/>
      <c r="I919" s="25"/>
      <c r="J919" s="25"/>
      <c r="K919" s="25"/>
      <c r="L919" s="25"/>
      <c r="M919" s="25"/>
      <c r="N919" s="25"/>
      <c r="O919" s="25"/>
      <c r="P919" s="25"/>
      <c r="Q919" s="25"/>
      <c r="R919" s="25"/>
      <c r="S919" s="25"/>
      <c r="T919" s="25"/>
      <c r="U919" s="25"/>
      <c r="V919" s="25"/>
      <c r="W919" s="25"/>
      <c r="X919" s="25"/>
      <c r="Y919" s="25"/>
      <c r="Z919" s="25"/>
      <c r="AA919" s="25"/>
      <c r="AB919" s="25"/>
      <c r="AC919" s="25"/>
    </row>
    <row r="920" spans="1:29" ht="15.75" customHeight="1">
      <c r="A920" s="25"/>
      <c r="B920" s="25"/>
      <c r="C920" s="25"/>
      <c r="D920" s="25"/>
      <c r="E920" s="25"/>
      <c r="F920" s="25"/>
      <c r="G920" s="25"/>
      <c r="H920" s="25"/>
      <c r="I920" s="25"/>
      <c r="J920" s="25"/>
      <c r="K920" s="25"/>
      <c r="L920" s="25"/>
      <c r="M920" s="25"/>
      <c r="N920" s="25"/>
      <c r="O920" s="25"/>
      <c r="P920" s="25"/>
      <c r="Q920" s="25"/>
      <c r="R920" s="25"/>
      <c r="S920" s="25"/>
      <c r="T920" s="25"/>
      <c r="U920" s="25"/>
      <c r="V920" s="25"/>
      <c r="W920" s="25"/>
      <c r="X920" s="25"/>
      <c r="Y920" s="25"/>
      <c r="Z920" s="25"/>
      <c r="AA920" s="25"/>
      <c r="AB920" s="25"/>
      <c r="AC920" s="25"/>
    </row>
    <row r="921" spans="1:29" ht="15.75" customHeight="1">
      <c r="A921" s="25"/>
      <c r="B921" s="25"/>
      <c r="C921" s="25"/>
      <c r="D921" s="25"/>
      <c r="E921" s="25"/>
      <c r="F921" s="25"/>
      <c r="G921" s="25"/>
      <c r="H921" s="25"/>
      <c r="I921" s="25"/>
      <c r="J921" s="25"/>
      <c r="K921" s="25"/>
      <c r="L921" s="25"/>
      <c r="M921" s="25"/>
      <c r="N921" s="25"/>
      <c r="O921" s="25"/>
      <c r="P921" s="25"/>
      <c r="Q921" s="25"/>
      <c r="R921" s="25"/>
      <c r="S921" s="25"/>
      <c r="T921" s="25"/>
      <c r="U921" s="25"/>
      <c r="V921" s="25"/>
      <c r="W921" s="25"/>
      <c r="X921" s="25"/>
      <c r="Y921" s="25"/>
      <c r="Z921" s="25"/>
      <c r="AA921" s="25"/>
      <c r="AB921" s="25"/>
      <c r="AC921" s="25"/>
    </row>
    <row r="922" spans="1:29" ht="15.75" customHeight="1">
      <c r="A922" s="25"/>
      <c r="B922" s="25"/>
      <c r="C922" s="25"/>
      <c r="D922" s="25"/>
      <c r="E922" s="25"/>
      <c r="F922" s="25"/>
      <c r="G922" s="25"/>
      <c r="H922" s="25"/>
      <c r="I922" s="25"/>
      <c r="J922" s="25"/>
      <c r="K922" s="25"/>
      <c r="L922" s="25"/>
      <c r="M922" s="25"/>
      <c r="N922" s="25"/>
      <c r="O922" s="25"/>
      <c r="P922" s="25"/>
      <c r="Q922" s="25"/>
      <c r="R922" s="25"/>
      <c r="S922" s="25"/>
      <c r="T922" s="25"/>
      <c r="U922" s="25"/>
      <c r="V922" s="25"/>
      <c r="W922" s="25"/>
      <c r="X922" s="25"/>
      <c r="Y922" s="25"/>
      <c r="Z922" s="25"/>
      <c r="AA922" s="25"/>
      <c r="AB922" s="25"/>
      <c r="AC922" s="25"/>
    </row>
    <row r="923" spans="1:29" ht="15.75" customHeight="1">
      <c r="A923" s="25"/>
      <c r="B923" s="25"/>
      <c r="C923" s="25"/>
      <c r="D923" s="25"/>
      <c r="E923" s="25"/>
      <c r="F923" s="25"/>
      <c r="G923" s="25"/>
      <c r="H923" s="25"/>
      <c r="I923" s="25"/>
      <c r="J923" s="25"/>
      <c r="K923" s="25"/>
      <c r="L923" s="25"/>
      <c r="M923" s="25"/>
      <c r="N923" s="25"/>
      <c r="O923" s="25"/>
      <c r="P923" s="25"/>
      <c r="Q923" s="25"/>
      <c r="R923" s="25"/>
      <c r="S923" s="25"/>
      <c r="T923" s="25"/>
      <c r="U923" s="25"/>
      <c r="V923" s="25"/>
      <c r="W923" s="25"/>
      <c r="X923" s="25"/>
      <c r="Y923" s="25"/>
      <c r="Z923" s="25"/>
      <c r="AA923" s="25"/>
      <c r="AB923" s="25"/>
      <c r="AC923" s="25"/>
    </row>
    <row r="924" spans="1:29" ht="15.75" customHeight="1">
      <c r="A924" s="25"/>
      <c r="B924" s="25"/>
      <c r="C924" s="25"/>
      <c r="D924" s="25"/>
      <c r="E924" s="25"/>
      <c r="F924" s="25"/>
      <c r="G924" s="25"/>
      <c r="H924" s="25"/>
      <c r="I924" s="25"/>
      <c r="J924" s="25"/>
      <c r="K924" s="25"/>
      <c r="L924" s="25"/>
      <c r="M924" s="25"/>
      <c r="N924" s="25"/>
      <c r="O924" s="25"/>
      <c r="P924" s="25"/>
      <c r="Q924" s="25"/>
      <c r="R924" s="25"/>
      <c r="S924" s="25"/>
      <c r="T924" s="25"/>
      <c r="U924" s="25"/>
      <c r="V924" s="25"/>
      <c r="W924" s="25"/>
      <c r="X924" s="25"/>
      <c r="Y924" s="25"/>
      <c r="Z924" s="25"/>
      <c r="AA924" s="25"/>
      <c r="AB924" s="25"/>
      <c r="AC924" s="25"/>
    </row>
    <row r="925" spans="1:29" ht="15.75" customHeight="1">
      <c r="A925" s="25"/>
      <c r="B925" s="25"/>
      <c r="C925" s="25"/>
      <c r="D925" s="25"/>
      <c r="E925" s="25"/>
      <c r="F925" s="25"/>
      <c r="G925" s="25"/>
      <c r="H925" s="25"/>
      <c r="I925" s="25"/>
      <c r="J925" s="25"/>
      <c r="K925" s="25"/>
      <c r="L925" s="25"/>
      <c r="M925" s="25"/>
      <c r="N925" s="25"/>
      <c r="O925" s="25"/>
      <c r="P925" s="25"/>
      <c r="Q925" s="25"/>
      <c r="R925" s="25"/>
      <c r="S925" s="25"/>
      <c r="T925" s="25"/>
      <c r="U925" s="25"/>
      <c r="V925" s="25"/>
      <c r="W925" s="25"/>
      <c r="X925" s="25"/>
      <c r="Y925" s="25"/>
      <c r="Z925" s="25"/>
      <c r="AA925" s="25"/>
      <c r="AB925" s="25"/>
      <c r="AC925" s="25"/>
    </row>
    <row r="926" spans="1:29" ht="15.75" customHeight="1">
      <c r="A926" s="25"/>
      <c r="B926" s="25"/>
      <c r="C926" s="25"/>
      <c r="D926" s="25"/>
      <c r="E926" s="25"/>
      <c r="F926" s="25"/>
      <c r="G926" s="25"/>
      <c r="H926" s="25"/>
      <c r="I926" s="25"/>
      <c r="J926" s="25"/>
      <c r="K926" s="25"/>
      <c r="L926" s="25"/>
      <c r="M926" s="25"/>
      <c r="N926" s="25"/>
      <c r="O926" s="25"/>
      <c r="P926" s="25"/>
      <c r="Q926" s="25"/>
      <c r="R926" s="25"/>
      <c r="S926" s="25"/>
      <c r="T926" s="25"/>
      <c r="U926" s="25"/>
      <c r="V926" s="25"/>
      <c r="W926" s="25"/>
      <c r="X926" s="25"/>
      <c r="Y926" s="25"/>
      <c r="Z926" s="25"/>
      <c r="AA926" s="25"/>
      <c r="AB926" s="25"/>
      <c r="AC926" s="25"/>
    </row>
    <row r="927" spans="1:29" ht="15.75" customHeight="1">
      <c r="A927" s="25"/>
      <c r="B927" s="25"/>
      <c r="C927" s="25"/>
      <c r="D927" s="25"/>
      <c r="E927" s="25"/>
      <c r="F927" s="25"/>
      <c r="G927" s="25"/>
      <c r="H927" s="25"/>
      <c r="I927" s="25"/>
      <c r="J927" s="25"/>
      <c r="K927" s="25"/>
      <c r="L927" s="25"/>
      <c r="M927" s="25"/>
      <c r="N927" s="25"/>
      <c r="O927" s="25"/>
      <c r="P927" s="25"/>
      <c r="Q927" s="25"/>
      <c r="R927" s="25"/>
      <c r="S927" s="25"/>
      <c r="T927" s="25"/>
      <c r="U927" s="25"/>
      <c r="V927" s="25"/>
      <c r="W927" s="25"/>
      <c r="X927" s="25"/>
      <c r="Y927" s="25"/>
      <c r="Z927" s="25"/>
      <c r="AA927" s="25"/>
      <c r="AB927" s="25"/>
      <c r="AC927" s="25"/>
    </row>
    <row r="928" spans="1:29" ht="15.75" customHeight="1">
      <c r="A928" s="25"/>
      <c r="B928" s="25"/>
      <c r="C928" s="25"/>
      <c r="D928" s="25"/>
      <c r="E928" s="25"/>
      <c r="F928" s="25"/>
      <c r="G928" s="25"/>
      <c r="H928" s="25"/>
      <c r="I928" s="25"/>
      <c r="J928" s="25"/>
      <c r="K928" s="25"/>
      <c r="L928" s="25"/>
      <c r="M928" s="25"/>
      <c r="N928" s="25"/>
      <c r="O928" s="25"/>
      <c r="P928" s="25"/>
      <c r="Q928" s="25"/>
      <c r="R928" s="25"/>
      <c r="S928" s="25"/>
      <c r="T928" s="25"/>
      <c r="U928" s="25"/>
      <c r="V928" s="25"/>
      <c r="W928" s="25"/>
      <c r="X928" s="25"/>
      <c r="Y928" s="25"/>
      <c r="Z928" s="25"/>
      <c r="AA928" s="25"/>
      <c r="AB928" s="25"/>
      <c r="AC928" s="25"/>
    </row>
    <row r="929" spans="1:29" ht="15.75" customHeight="1">
      <c r="A929" s="25"/>
      <c r="B929" s="25"/>
      <c r="C929" s="25"/>
      <c r="D929" s="25"/>
      <c r="E929" s="25"/>
      <c r="F929" s="25"/>
      <c r="G929" s="25"/>
      <c r="H929" s="25"/>
      <c r="I929" s="25"/>
      <c r="J929" s="25"/>
      <c r="K929" s="25"/>
      <c r="L929" s="25"/>
      <c r="M929" s="25"/>
      <c r="N929" s="25"/>
      <c r="O929" s="25"/>
      <c r="P929" s="25"/>
      <c r="Q929" s="25"/>
      <c r="R929" s="25"/>
      <c r="S929" s="25"/>
      <c r="T929" s="25"/>
      <c r="U929" s="25"/>
      <c r="V929" s="25"/>
      <c r="W929" s="25"/>
      <c r="X929" s="25"/>
      <c r="Y929" s="25"/>
      <c r="Z929" s="25"/>
      <c r="AA929" s="25"/>
      <c r="AB929" s="25"/>
      <c r="AC929" s="25"/>
    </row>
    <row r="930" spans="1:29" ht="15.75" customHeight="1">
      <c r="A930" s="25"/>
      <c r="B930" s="25"/>
      <c r="C930" s="25"/>
      <c r="D930" s="25"/>
      <c r="E930" s="25"/>
      <c r="F930" s="25"/>
      <c r="G930" s="25"/>
      <c r="H930" s="25"/>
      <c r="I930" s="25"/>
      <c r="J930" s="25"/>
      <c r="K930" s="25"/>
      <c r="L930" s="25"/>
      <c r="M930" s="25"/>
      <c r="N930" s="25"/>
      <c r="O930" s="25"/>
      <c r="P930" s="25"/>
      <c r="Q930" s="25"/>
      <c r="R930" s="25"/>
      <c r="S930" s="25"/>
      <c r="T930" s="25"/>
      <c r="U930" s="25"/>
      <c r="V930" s="25"/>
      <c r="W930" s="25"/>
      <c r="X930" s="25"/>
      <c r="Y930" s="25"/>
      <c r="Z930" s="25"/>
      <c r="AA930" s="25"/>
      <c r="AB930" s="25"/>
      <c r="AC930" s="25"/>
    </row>
    <row r="931" spans="1:29" ht="15.75" customHeight="1">
      <c r="A931" s="25"/>
      <c r="B931" s="25"/>
      <c r="C931" s="25"/>
      <c r="D931" s="25"/>
      <c r="E931" s="25"/>
      <c r="F931" s="25"/>
      <c r="G931" s="25"/>
      <c r="H931" s="25"/>
      <c r="I931" s="25"/>
      <c r="J931" s="25"/>
      <c r="K931" s="25"/>
      <c r="L931" s="25"/>
      <c r="M931" s="25"/>
      <c r="N931" s="25"/>
      <c r="O931" s="25"/>
      <c r="P931" s="25"/>
      <c r="Q931" s="25"/>
      <c r="R931" s="25"/>
      <c r="S931" s="25"/>
      <c r="T931" s="25"/>
      <c r="U931" s="25"/>
      <c r="V931" s="25"/>
      <c r="W931" s="25"/>
      <c r="X931" s="25"/>
      <c r="Y931" s="25"/>
      <c r="Z931" s="25"/>
      <c r="AA931" s="25"/>
      <c r="AB931" s="25"/>
      <c r="AC931" s="25"/>
    </row>
    <row r="932" spans="1:29" ht="15.75" customHeight="1">
      <c r="A932" s="25"/>
      <c r="B932" s="25"/>
      <c r="C932" s="25"/>
      <c r="D932" s="25"/>
      <c r="E932" s="25"/>
      <c r="F932" s="25"/>
      <c r="G932" s="25"/>
      <c r="H932" s="25"/>
      <c r="I932" s="25"/>
      <c r="J932" s="25"/>
      <c r="K932" s="25"/>
      <c r="L932" s="25"/>
      <c r="M932" s="25"/>
      <c r="N932" s="25"/>
      <c r="O932" s="25"/>
      <c r="P932" s="25"/>
      <c r="Q932" s="25"/>
      <c r="R932" s="25"/>
      <c r="S932" s="25"/>
      <c r="T932" s="25"/>
      <c r="U932" s="25"/>
      <c r="V932" s="25"/>
      <c r="W932" s="25"/>
      <c r="X932" s="25"/>
      <c r="Y932" s="25"/>
      <c r="Z932" s="25"/>
      <c r="AA932" s="25"/>
      <c r="AB932" s="25"/>
      <c r="AC932" s="25"/>
    </row>
    <row r="933" spans="1:29" ht="15.75" customHeight="1">
      <c r="A933" s="25"/>
      <c r="B933" s="25"/>
      <c r="C933" s="25"/>
      <c r="D933" s="25"/>
      <c r="E933" s="25"/>
      <c r="F933" s="25"/>
      <c r="G933" s="25"/>
      <c r="H933" s="25"/>
      <c r="I933" s="25"/>
      <c r="J933" s="25"/>
      <c r="K933" s="25"/>
      <c r="L933" s="25"/>
      <c r="M933" s="25"/>
      <c r="N933" s="25"/>
      <c r="O933" s="25"/>
      <c r="P933" s="25"/>
      <c r="Q933" s="25"/>
      <c r="R933" s="25"/>
      <c r="S933" s="25"/>
      <c r="T933" s="25"/>
      <c r="U933" s="25"/>
      <c r="V933" s="25"/>
      <c r="W933" s="25"/>
      <c r="X933" s="25"/>
      <c r="Y933" s="25"/>
      <c r="Z933" s="25"/>
      <c r="AA933" s="25"/>
      <c r="AB933" s="25"/>
      <c r="AC933" s="25"/>
    </row>
    <row r="934" spans="1:29" ht="15.75" customHeight="1">
      <c r="A934" s="25"/>
      <c r="B934" s="25"/>
      <c r="C934" s="25"/>
      <c r="D934" s="25"/>
      <c r="E934" s="25"/>
      <c r="F934" s="25"/>
      <c r="G934" s="25"/>
      <c r="H934" s="25"/>
      <c r="I934" s="25"/>
      <c r="J934" s="25"/>
      <c r="K934" s="25"/>
      <c r="L934" s="25"/>
      <c r="M934" s="25"/>
      <c r="N934" s="25"/>
      <c r="O934" s="25"/>
      <c r="P934" s="25"/>
      <c r="Q934" s="25"/>
      <c r="R934" s="25"/>
      <c r="S934" s="25"/>
      <c r="T934" s="25"/>
      <c r="U934" s="25"/>
      <c r="V934" s="25"/>
      <c r="W934" s="25"/>
      <c r="X934" s="25"/>
      <c r="Y934" s="25"/>
      <c r="Z934" s="25"/>
      <c r="AA934" s="25"/>
      <c r="AB934" s="25"/>
      <c r="AC934" s="25"/>
    </row>
    <row r="935" spans="1:29" ht="15.75" customHeight="1">
      <c r="A935" s="25"/>
      <c r="B935" s="25"/>
      <c r="C935" s="25"/>
      <c r="D935" s="25"/>
      <c r="E935" s="25"/>
      <c r="F935" s="25"/>
      <c r="G935" s="25"/>
      <c r="H935" s="25"/>
      <c r="I935" s="25"/>
      <c r="J935" s="25"/>
      <c r="K935" s="25"/>
      <c r="L935" s="25"/>
      <c r="M935" s="25"/>
      <c r="N935" s="25"/>
      <c r="O935" s="25"/>
      <c r="P935" s="25"/>
      <c r="Q935" s="25"/>
      <c r="R935" s="25"/>
      <c r="S935" s="25"/>
      <c r="T935" s="25"/>
      <c r="U935" s="25"/>
      <c r="V935" s="25"/>
      <c r="W935" s="25"/>
      <c r="X935" s="25"/>
      <c r="Y935" s="25"/>
      <c r="Z935" s="25"/>
      <c r="AA935" s="25"/>
      <c r="AB935" s="25"/>
      <c r="AC935" s="25"/>
    </row>
    <row r="936" spans="1:29" ht="15.75" customHeight="1">
      <c r="A936" s="25"/>
      <c r="B936" s="25"/>
      <c r="C936" s="25"/>
      <c r="D936" s="25"/>
      <c r="E936" s="25"/>
      <c r="F936" s="25"/>
      <c r="G936" s="25"/>
      <c r="H936" s="25"/>
      <c r="I936" s="25"/>
      <c r="J936" s="25"/>
      <c r="K936" s="25"/>
      <c r="L936" s="25"/>
      <c r="M936" s="25"/>
      <c r="N936" s="25"/>
      <c r="O936" s="25"/>
      <c r="P936" s="25"/>
      <c r="Q936" s="25"/>
      <c r="R936" s="25"/>
      <c r="S936" s="25"/>
      <c r="T936" s="25"/>
      <c r="U936" s="25"/>
      <c r="V936" s="25"/>
      <c r="W936" s="25"/>
      <c r="X936" s="25"/>
      <c r="Y936" s="25"/>
      <c r="Z936" s="25"/>
      <c r="AA936" s="25"/>
      <c r="AB936" s="25"/>
      <c r="AC936" s="25"/>
    </row>
    <row r="937" spans="1:29" ht="15.75" customHeight="1">
      <c r="A937" s="25"/>
      <c r="B937" s="25"/>
      <c r="C937" s="25"/>
      <c r="D937" s="25"/>
      <c r="E937" s="25"/>
      <c r="F937" s="25"/>
      <c r="G937" s="25"/>
      <c r="H937" s="25"/>
      <c r="I937" s="25"/>
      <c r="J937" s="25"/>
      <c r="K937" s="25"/>
      <c r="L937" s="25"/>
      <c r="M937" s="25"/>
      <c r="N937" s="25"/>
      <c r="O937" s="25"/>
      <c r="P937" s="25"/>
      <c r="Q937" s="25"/>
      <c r="R937" s="25"/>
      <c r="S937" s="25"/>
      <c r="T937" s="25"/>
      <c r="U937" s="25"/>
      <c r="V937" s="25"/>
      <c r="W937" s="25"/>
      <c r="X937" s="25"/>
      <c r="Y937" s="25"/>
      <c r="Z937" s="25"/>
      <c r="AA937" s="25"/>
      <c r="AB937" s="25"/>
      <c r="AC937" s="25"/>
    </row>
    <row r="938" spans="1:29" ht="15.75" customHeight="1">
      <c r="A938" s="25"/>
      <c r="B938" s="25"/>
      <c r="C938" s="25"/>
      <c r="D938" s="25"/>
      <c r="E938" s="25"/>
      <c r="F938" s="25"/>
      <c r="G938" s="25"/>
      <c r="H938" s="25"/>
      <c r="I938" s="25"/>
      <c r="J938" s="25"/>
      <c r="K938" s="25"/>
      <c r="L938" s="25"/>
      <c r="M938" s="25"/>
      <c r="N938" s="25"/>
      <c r="O938" s="25"/>
      <c r="P938" s="25"/>
      <c r="Q938" s="25"/>
      <c r="R938" s="25"/>
      <c r="S938" s="25"/>
      <c r="T938" s="25"/>
      <c r="U938" s="25"/>
      <c r="V938" s="25"/>
      <c r="W938" s="25"/>
      <c r="X938" s="25"/>
      <c r="Y938" s="25"/>
      <c r="Z938" s="25"/>
      <c r="AA938" s="25"/>
      <c r="AB938" s="25"/>
      <c r="AC938" s="25"/>
    </row>
    <row r="939" spans="1:29" ht="15.75" customHeight="1">
      <c r="A939" s="25"/>
      <c r="B939" s="25"/>
      <c r="C939" s="25"/>
      <c r="D939" s="25"/>
      <c r="E939" s="25"/>
      <c r="F939" s="25"/>
      <c r="G939" s="25"/>
      <c r="H939" s="25"/>
      <c r="I939" s="25"/>
      <c r="J939" s="25"/>
      <c r="K939" s="25"/>
      <c r="L939" s="25"/>
      <c r="M939" s="25"/>
      <c r="N939" s="25"/>
      <c r="O939" s="25"/>
      <c r="P939" s="25"/>
      <c r="Q939" s="25"/>
      <c r="R939" s="25"/>
      <c r="S939" s="25"/>
      <c r="T939" s="25"/>
      <c r="U939" s="25"/>
      <c r="V939" s="25"/>
      <c r="W939" s="25"/>
      <c r="X939" s="25"/>
      <c r="Y939" s="25"/>
      <c r="Z939" s="25"/>
      <c r="AA939" s="25"/>
      <c r="AB939" s="25"/>
      <c r="AC939" s="25"/>
    </row>
    <row r="940" spans="1:29" ht="15.75" customHeight="1">
      <c r="A940" s="25"/>
      <c r="B940" s="25"/>
      <c r="C940" s="25"/>
      <c r="D940" s="25"/>
      <c r="E940" s="25"/>
      <c r="F940" s="25"/>
      <c r="G940" s="25"/>
      <c r="H940" s="25"/>
      <c r="I940" s="25"/>
      <c r="J940" s="25"/>
      <c r="K940" s="25"/>
      <c r="L940" s="25"/>
      <c r="M940" s="25"/>
      <c r="N940" s="25"/>
      <c r="O940" s="25"/>
      <c r="P940" s="25"/>
      <c r="Q940" s="25"/>
      <c r="R940" s="25"/>
      <c r="S940" s="25"/>
      <c r="T940" s="25"/>
      <c r="U940" s="25"/>
      <c r="V940" s="25"/>
      <c r="W940" s="25"/>
      <c r="X940" s="25"/>
      <c r="Y940" s="25"/>
      <c r="Z940" s="25"/>
      <c r="AA940" s="25"/>
      <c r="AB940" s="25"/>
      <c r="AC940" s="25"/>
    </row>
    <row r="941" spans="1:29" ht="15.75" customHeight="1">
      <c r="A941" s="25"/>
      <c r="B941" s="25"/>
      <c r="C941" s="25"/>
      <c r="D941" s="25"/>
      <c r="E941" s="25"/>
      <c r="F941" s="25"/>
      <c r="G941" s="25"/>
      <c r="H941" s="25"/>
      <c r="I941" s="25"/>
      <c r="J941" s="25"/>
      <c r="K941" s="25"/>
      <c r="L941" s="25"/>
      <c r="M941" s="25"/>
      <c r="N941" s="25"/>
      <c r="O941" s="25"/>
      <c r="P941" s="25"/>
      <c r="Q941" s="25"/>
      <c r="R941" s="25"/>
      <c r="S941" s="25"/>
      <c r="T941" s="25"/>
      <c r="U941" s="25"/>
      <c r="V941" s="25"/>
      <c r="W941" s="25"/>
      <c r="X941" s="25"/>
      <c r="Y941" s="25"/>
      <c r="Z941" s="25"/>
      <c r="AA941" s="25"/>
      <c r="AB941" s="25"/>
      <c r="AC941" s="25"/>
    </row>
    <row r="942" spans="1:29" ht="15.75" customHeight="1">
      <c r="A942" s="25"/>
      <c r="B942" s="25"/>
      <c r="C942" s="25"/>
      <c r="D942" s="25"/>
      <c r="E942" s="25"/>
      <c r="F942" s="25"/>
      <c r="G942" s="25"/>
      <c r="H942" s="25"/>
      <c r="I942" s="25"/>
      <c r="J942" s="25"/>
      <c r="K942" s="25"/>
      <c r="L942" s="25"/>
      <c r="M942" s="25"/>
      <c r="N942" s="25"/>
      <c r="O942" s="25"/>
      <c r="P942" s="25"/>
      <c r="Q942" s="25"/>
      <c r="R942" s="25"/>
      <c r="S942" s="25"/>
      <c r="T942" s="25"/>
      <c r="U942" s="25"/>
      <c r="V942" s="25"/>
      <c r="W942" s="25"/>
      <c r="X942" s="25"/>
      <c r="Y942" s="25"/>
      <c r="Z942" s="25"/>
      <c r="AA942" s="25"/>
      <c r="AB942" s="25"/>
      <c r="AC942" s="25"/>
    </row>
    <row r="943" spans="1:29" ht="15.75" customHeight="1">
      <c r="A943" s="25"/>
      <c r="B943" s="25"/>
      <c r="C943" s="25"/>
      <c r="D943" s="25"/>
      <c r="E943" s="25"/>
      <c r="F943" s="25"/>
      <c r="G943" s="25"/>
      <c r="H943" s="25"/>
      <c r="I943" s="25"/>
      <c r="J943" s="25"/>
      <c r="K943" s="25"/>
      <c r="L943" s="25"/>
      <c r="M943" s="25"/>
      <c r="N943" s="25"/>
      <c r="O943" s="25"/>
      <c r="P943" s="25"/>
      <c r="Q943" s="25"/>
      <c r="R943" s="25"/>
      <c r="S943" s="25"/>
      <c r="T943" s="25"/>
      <c r="U943" s="25"/>
      <c r="V943" s="25"/>
      <c r="W943" s="25"/>
      <c r="X943" s="25"/>
      <c r="Y943" s="25"/>
      <c r="Z943" s="25"/>
      <c r="AA943" s="25"/>
      <c r="AB943" s="25"/>
      <c r="AC943" s="25"/>
    </row>
    <row r="944" spans="1:29" ht="15.75" customHeight="1">
      <c r="A944" s="25"/>
      <c r="B944" s="25"/>
      <c r="C944" s="25"/>
      <c r="D944" s="25"/>
      <c r="E944" s="25"/>
      <c r="F944" s="25"/>
      <c r="G944" s="25"/>
      <c r="H944" s="25"/>
      <c r="I944" s="25"/>
      <c r="J944" s="25"/>
      <c r="K944" s="25"/>
      <c r="L944" s="25"/>
      <c r="M944" s="25"/>
      <c r="N944" s="25"/>
      <c r="O944" s="25"/>
      <c r="P944" s="25"/>
      <c r="Q944" s="25"/>
      <c r="R944" s="25"/>
      <c r="S944" s="25"/>
      <c r="T944" s="25"/>
      <c r="U944" s="25"/>
      <c r="V944" s="25"/>
      <c r="W944" s="25"/>
      <c r="X944" s="25"/>
      <c r="Y944" s="25"/>
      <c r="Z944" s="25"/>
      <c r="AA944" s="25"/>
      <c r="AB944" s="25"/>
      <c r="AC944" s="25"/>
    </row>
    <row r="945" spans="1:29" ht="15.75" customHeight="1">
      <c r="A945" s="25"/>
      <c r="B945" s="25"/>
      <c r="C945" s="25"/>
      <c r="D945" s="25"/>
      <c r="E945" s="25"/>
      <c r="F945" s="25"/>
      <c r="G945" s="25"/>
      <c r="H945" s="25"/>
      <c r="I945" s="25"/>
      <c r="J945" s="25"/>
      <c r="K945" s="25"/>
      <c r="L945" s="25"/>
      <c r="M945" s="25"/>
      <c r="N945" s="25"/>
      <c r="O945" s="25"/>
      <c r="P945" s="25"/>
      <c r="Q945" s="25"/>
      <c r="R945" s="25"/>
      <c r="S945" s="25"/>
      <c r="T945" s="25"/>
      <c r="U945" s="25"/>
      <c r="V945" s="25"/>
      <c r="W945" s="25"/>
      <c r="X945" s="25"/>
      <c r="Y945" s="25"/>
      <c r="Z945" s="25"/>
      <c r="AA945" s="25"/>
      <c r="AB945" s="25"/>
      <c r="AC945" s="25"/>
    </row>
    <row r="946" spans="1:29" ht="15.75" customHeight="1">
      <c r="A946" s="25"/>
      <c r="B946" s="25"/>
      <c r="C946" s="25"/>
      <c r="D946" s="25"/>
      <c r="E946" s="25"/>
      <c r="F946" s="25"/>
      <c r="G946" s="25"/>
      <c r="H946" s="25"/>
      <c r="I946" s="25"/>
      <c r="J946" s="25"/>
      <c r="K946" s="25"/>
      <c r="L946" s="25"/>
      <c r="M946" s="25"/>
      <c r="N946" s="25"/>
      <c r="O946" s="25"/>
      <c r="P946" s="25"/>
      <c r="Q946" s="25"/>
      <c r="R946" s="25"/>
      <c r="S946" s="25"/>
      <c r="T946" s="25"/>
      <c r="U946" s="25"/>
      <c r="V946" s="25"/>
      <c r="W946" s="25"/>
      <c r="X946" s="25"/>
      <c r="Y946" s="25"/>
      <c r="Z946" s="25"/>
      <c r="AA946" s="25"/>
      <c r="AB946" s="25"/>
      <c r="AC946" s="25"/>
    </row>
    <row r="947" spans="1:29" ht="15.75" customHeight="1">
      <c r="A947" s="25"/>
      <c r="B947" s="25"/>
      <c r="C947" s="25"/>
      <c r="D947" s="25"/>
      <c r="E947" s="25"/>
      <c r="F947" s="25"/>
      <c r="G947" s="25"/>
      <c r="H947" s="25"/>
      <c r="I947" s="25"/>
      <c r="J947" s="25"/>
      <c r="K947" s="25"/>
      <c r="L947" s="25"/>
      <c r="M947" s="25"/>
      <c r="N947" s="25"/>
      <c r="O947" s="25"/>
      <c r="P947" s="25"/>
      <c r="Q947" s="25"/>
      <c r="R947" s="25"/>
      <c r="S947" s="25"/>
      <c r="T947" s="25"/>
      <c r="U947" s="25"/>
      <c r="V947" s="25"/>
      <c r="W947" s="25"/>
      <c r="X947" s="25"/>
      <c r="Y947" s="25"/>
      <c r="Z947" s="25"/>
      <c r="AA947" s="25"/>
      <c r="AB947" s="25"/>
      <c r="AC947" s="25"/>
    </row>
    <row r="948" spans="1:29" ht="15.75" customHeight="1">
      <c r="A948" s="25"/>
      <c r="B948" s="25"/>
      <c r="C948" s="25"/>
      <c r="D948" s="25"/>
      <c r="E948" s="25"/>
      <c r="F948" s="25"/>
      <c r="G948" s="25"/>
      <c r="H948" s="25"/>
      <c r="I948" s="25"/>
      <c r="J948" s="25"/>
      <c r="K948" s="25"/>
      <c r="L948" s="25"/>
      <c r="M948" s="25"/>
      <c r="N948" s="25"/>
      <c r="O948" s="25"/>
      <c r="P948" s="25"/>
      <c r="Q948" s="25"/>
      <c r="R948" s="25"/>
      <c r="S948" s="25"/>
      <c r="T948" s="25"/>
      <c r="U948" s="25"/>
      <c r="V948" s="25"/>
      <c r="W948" s="25"/>
      <c r="X948" s="25"/>
      <c r="Y948" s="25"/>
      <c r="Z948" s="25"/>
      <c r="AA948" s="25"/>
      <c r="AB948" s="25"/>
      <c r="AC948" s="25"/>
    </row>
    <row r="949" spans="1:29" ht="15.75" customHeight="1">
      <c r="A949" s="25"/>
      <c r="B949" s="25"/>
      <c r="C949" s="25"/>
      <c r="D949" s="25"/>
      <c r="E949" s="25"/>
      <c r="F949" s="25"/>
      <c r="G949" s="25"/>
      <c r="H949" s="25"/>
      <c r="I949" s="25"/>
      <c r="J949" s="25"/>
      <c r="K949" s="25"/>
      <c r="L949" s="25"/>
      <c r="M949" s="25"/>
      <c r="N949" s="25"/>
      <c r="O949" s="25"/>
      <c r="P949" s="25"/>
      <c r="Q949" s="25"/>
      <c r="R949" s="25"/>
      <c r="S949" s="25"/>
      <c r="T949" s="25"/>
      <c r="U949" s="25"/>
      <c r="V949" s="25"/>
      <c r="W949" s="25"/>
      <c r="X949" s="25"/>
      <c r="Y949" s="25"/>
      <c r="Z949" s="25"/>
      <c r="AA949" s="25"/>
      <c r="AB949" s="25"/>
      <c r="AC949" s="25"/>
    </row>
    <row r="950" spans="1:29" ht="15.75" customHeight="1">
      <c r="A950" s="25"/>
      <c r="B950" s="25"/>
      <c r="C950" s="25"/>
      <c r="D950" s="25"/>
      <c r="E950" s="25"/>
      <c r="F950" s="25"/>
      <c r="G950" s="25"/>
      <c r="H950" s="25"/>
      <c r="I950" s="25"/>
      <c r="J950" s="25"/>
      <c r="K950" s="25"/>
      <c r="L950" s="25"/>
      <c r="M950" s="25"/>
      <c r="N950" s="25"/>
      <c r="O950" s="25"/>
      <c r="P950" s="25"/>
      <c r="Q950" s="25"/>
      <c r="R950" s="25"/>
      <c r="S950" s="25"/>
      <c r="T950" s="25"/>
      <c r="U950" s="25"/>
      <c r="V950" s="25"/>
      <c r="W950" s="25"/>
      <c r="X950" s="25"/>
      <c r="Y950" s="25"/>
      <c r="Z950" s="25"/>
      <c r="AA950" s="25"/>
      <c r="AB950" s="25"/>
      <c r="AC950" s="25"/>
    </row>
    <row r="951" spans="1:29" ht="15.75" customHeight="1">
      <c r="A951" s="25"/>
      <c r="B951" s="25"/>
      <c r="C951" s="25"/>
      <c r="D951" s="25"/>
      <c r="E951" s="25"/>
      <c r="F951" s="25"/>
      <c r="G951" s="25"/>
      <c r="H951" s="25"/>
      <c r="I951" s="25"/>
      <c r="J951" s="25"/>
      <c r="K951" s="25"/>
      <c r="L951" s="25"/>
      <c r="M951" s="25"/>
      <c r="N951" s="25"/>
      <c r="O951" s="25"/>
      <c r="P951" s="25"/>
      <c r="Q951" s="25"/>
      <c r="R951" s="25"/>
      <c r="S951" s="25"/>
      <c r="T951" s="25"/>
      <c r="U951" s="25"/>
      <c r="V951" s="25"/>
      <c r="W951" s="25"/>
      <c r="X951" s="25"/>
      <c r="Y951" s="25"/>
      <c r="Z951" s="25"/>
      <c r="AA951" s="25"/>
      <c r="AB951" s="25"/>
      <c r="AC951" s="25"/>
    </row>
    <row r="952" spans="1:29" ht="15.75" customHeight="1">
      <c r="A952" s="25"/>
      <c r="B952" s="25"/>
      <c r="C952" s="25"/>
      <c r="D952" s="25"/>
      <c r="E952" s="25"/>
      <c r="F952" s="25"/>
      <c r="G952" s="25"/>
      <c r="H952" s="25"/>
      <c r="I952" s="25"/>
      <c r="J952" s="25"/>
      <c r="K952" s="25"/>
      <c r="L952" s="25"/>
      <c r="M952" s="25"/>
      <c r="N952" s="25"/>
      <c r="O952" s="25"/>
      <c r="P952" s="25"/>
      <c r="Q952" s="25"/>
      <c r="R952" s="25"/>
      <c r="S952" s="25"/>
      <c r="T952" s="25"/>
      <c r="U952" s="25"/>
      <c r="V952" s="25"/>
      <c r="W952" s="25"/>
      <c r="X952" s="25"/>
      <c r="Y952" s="25"/>
      <c r="Z952" s="25"/>
      <c r="AA952" s="25"/>
      <c r="AB952" s="25"/>
      <c r="AC952" s="25"/>
    </row>
    <row r="953" spans="1:29" ht="15.75" customHeight="1">
      <c r="A953" s="25"/>
      <c r="B953" s="25"/>
      <c r="C953" s="25"/>
      <c r="D953" s="25"/>
      <c r="E953" s="25"/>
      <c r="F953" s="25"/>
      <c r="G953" s="25"/>
      <c r="H953" s="25"/>
      <c r="I953" s="25"/>
      <c r="J953" s="25"/>
      <c r="K953" s="25"/>
      <c r="L953" s="25"/>
      <c r="M953" s="25"/>
      <c r="N953" s="25"/>
      <c r="O953" s="25"/>
      <c r="P953" s="25"/>
      <c r="Q953" s="25"/>
      <c r="R953" s="25"/>
      <c r="S953" s="25"/>
      <c r="T953" s="25"/>
      <c r="U953" s="25"/>
      <c r="V953" s="25"/>
      <c r="W953" s="25"/>
      <c r="X953" s="25"/>
      <c r="Y953" s="25"/>
      <c r="Z953" s="25"/>
      <c r="AA953" s="25"/>
      <c r="AB953" s="25"/>
      <c r="AC953" s="25"/>
    </row>
    <row r="954" spans="1:29" ht="15.75" customHeight="1">
      <c r="A954" s="25"/>
      <c r="B954" s="25"/>
      <c r="C954" s="25"/>
      <c r="D954" s="25"/>
      <c r="E954" s="25"/>
      <c r="F954" s="25"/>
      <c r="G954" s="25"/>
      <c r="H954" s="25"/>
      <c r="I954" s="25"/>
      <c r="J954" s="25"/>
      <c r="K954" s="25"/>
      <c r="L954" s="25"/>
      <c r="M954" s="25"/>
      <c r="N954" s="25"/>
      <c r="O954" s="25"/>
      <c r="P954" s="25"/>
      <c r="Q954" s="25"/>
      <c r="R954" s="25"/>
      <c r="S954" s="25"/>
      <c r="T954" s="25"/>
      <c r="U954" s="25"/>
      <c r="V954" s="25"/>
      <c r="W954" s="25"/>
      <c r="X954" s="25"/>
      <c r="Y954" s="25"/>
      <c r="Z954" s="25"/>
      <c r="AA954" s="25"/>
      <c r="AB954" s="25"/>
      <c r="AC954" s="25"/>
    </row>
    <row r="955" spans="1:29" ht="15.75" customHeight="1">
      <c r="A955" s="25"/>
      <c r="B955" s="25"/>
      <c r="C955" s="25"/>
      <c r="D955" s="25"/>
      <c r="E955" s="25"/>
      <c r="F955" s="25"/>
      <c r="G955" s="25"/>
      <c r="H955" s="25"/>
      <c r="I955" s="25"/>
      <c r="J955" s="25"/>
      <c r="K955" s="25"/>
      <c r="L955" s="25"/>
      <c r="M955" s="25"/>
      <c r="N955" s="25"/>
      <c r="O955" s="25"/>
      <c r="P955" s="25"/>
      <c r="Q955" s="25"/>
      <c r="R955" s="25"/>
      <c r="S955" s="25"/>
      <c r="T955" s="25"/>
      <c r="U955" s="25"/>
      <c r="V955" s="25"/>
      <c r="W955" s="25"/>
      <c r="X955" s="25"/>
      <c r="Y955" s="25"/>
      <c r="Z955" s="25"/>
      <c r="AA955" s="25"/>
      <c r="AB955" s="25"/>
      <c r="AC955" s="25"/>
    </row>
    <row r="956" spans="1:29" ht="15.75" customHeight="1">
      <c r="A956" s="25"/>
      <c r="B956" s="25"/>
      <c r="C956" s="25"/>
      <c r="D956" s="25"/>
      <c r="E956" s="25"/>
      <c r="F956" s="25"/>
      <c r="G956" s="25"/>
      <c r="H956" s="25"/>
      <c r="I956" s="25"/>
      <c r="J956" s="25"/>
      <c r="K956" s="25"/>
      <c r="L956" s="25"/>
      <c r="M956" s="25"/>
      <c r="N956" s="25"/>
      <c r="O956" s="25"/>
      <c r="P956" s="25"/>
      <c r="Q956" s="25"/>
      <c r="R956" s="25"/>
      <c r="S956" s="25"/>
      <c r="T956" s="25"/>
      <c r="U956" s="25"/>
      <c r="V956" s="25"/>
      <c r="W956" s="25"/>
      <c r="X956" s="25"/>
      <c r="Y956" s="25"/>
      <c r="Z956" s="25"/>
      <c r="AA956" s="25"/>
      <c r="AB956" s="25"/>
      <c r="AC956" s="25"/>
    </row>
    <row r="957" spans="1:29" ht="15.75" customHeight="1">
      <c r="A957" s="25"/>
      <c r="B957" s="25"/>
      <c r="C957" s="25"/>
      <c r="D957" s="25"/>
      <c r="E957" s="25"/>
      <c r="F957" s="25"/>
      <c r="G957" s="25"/>
      <c r="H957" s="25"/>
      <c r="I957" s="25"/>
      <c r="J957" s="25"/>
      <c r="K957" s="25"/>
      <c r="L957" s="25"/>
      <c r="M957" s="25"/>
      <c r="N957" s="25"/>
      <c r="O957" s="25"/>
      <c r="P957" s="25"/>
      <c r="Q957" s="25"/>
      <c r="R957" s="25"/>
      <c r="S957" s="25"/>
      <c r="T957" s="25"/>
      <c r="U957" s="25"/>
      <c r="V957" s="25"/>
      <c r="W957" s="25"/>
      <c r="X957" s="25"/>
      <c r="Y957" s="25"/>
      <c r="Z957" s="25"/>
      <c r="AA957" s="25"/>
      <c r="AB957" s="25"/>
      <c r="AC957" s="25"/>
    </row>
    <row r="958" spans="1:29" ht="15.75" customHeight="1">
      <c r="A958" s="25"/>
      <c r="B958" s="25"/>
      <c r="C958" s="25"/>
      <c r="D958" s="25"/>
      <c r="E958" s="25"/>
      <c r="F958" s="25"/>
      <c r="G958" s="25"/>
      <c r="H958" s="25"/>
      <c r="I958" s="25"/>
      <c r="J958" s="25"/>
      <c r="K958" s="25"/>
      <c r="L958" s="25"/>
      <c r="M958" s="25"/>
      <c r="N958" s="25"/>
      <c r="O958" s="25"/>
      <c r="P958" s="25"/>
      <c r="Q958" s="25"/>
      <c r="R958" s="25"/>
      <c r="S958" s="25"/>
      <c r="T958" s="25"/>
      <c r="U958" s="25"/>
      <c r="V958" s="25"/>
      <c r="W958" s="25"/>
      <c r="X958" s="25"/>
      <c r="Y958" s="25"/>
      <c r="Z958" s="25"/>
      <c r="AA958" s="25"/>
      <c r="AB958" s="25"/>
      <c r="AC958" s="25"/>
    </row>
    <row r="959" spans="1:29" ht="15.75" customHeight="1">
      <c r="A959" s="25"/>
      <c r="B959" s="25"/>
      <c r="C959" s="25"/>
      <c r="D959" s="25"/>
      <c r="E959" s="25"/>
      <c r="F959" s="25"/>
      <c r="G959" s="25"/>
      <c r="H959" s="25"/>
      <c r="I959" s="25"/>
      <c r="J959" s="25"/>
      <c r="K959" s="25"/>
      <c r="L959" s="25"/>
      <c r="M959" s="25"/>
      <c r="N959" s="25"/>
      <c r="O959" s="25"/>
      <c r="P959" s="25"/>
      <c r="Q959" s="25"/>
      <c r="R959" s="25"/>
      <c r="S959" s="25"/>
      <c r="T959" s="25"/>
      <c r="U959" s="25"/>
      <c r="V959" s="25"/>
      <c r="W959" s="25"/>
      <c r="X959" s="25"/>
      <c r="Y959" s="25"/>
      <c r="Z959" s="25"/>
      <c r="AA959" s="25"/>
      <c r="AB959" s="25"/>
      <c r="AC959" s="25"/>
    </row>
    <row r="960" spans="1:29" ht="15.75" customHeight="1">
      <c r="A960" s="25"/>
      <c r="B960" s="25"/>
      <c r="C960" s="25"/>
      <c r="D960" s="25"/>
      <c r="E960" s="25"/>
      <c r="F960" s="25"/>
      <c r="G960" s="25"/>
      <c r="H960" s="25"/>
      <c r="I960" s="25"/>
      <c r="J960" s="25"/>
      <c r="K960" s="25"/>
      <c r="L960" s="25"/>
      <c r="M960" s="25"/>
      <c r="N960" s="25"/>
      <c r="O960" s="25"/>
      <c r="P960" s="25"/>
      <c r="Q960" s="25"/>
      <c r="R960" s="25"/>
      <c r="S960" s="25"/>
      <c r="T960" s="25"/>
      <c r="U960" s="25"/>
      <c r="V960" s="25"/>
      <c r="W960" s="25"/>
      <c r="X960" s="25"/>
      <c r="Y960" s="25"/>
      <c r="Z960" s="25"/>
      <c r="AA960" s="25"/>
      <c r="AB960" s="25"/>
      <c r="AC960" s="25"/>
    </row>
    <row r="961" spans="1:29" ht="15.75" customHeight="1">
      <c r="A961" s="25"/>
      <c r="B961" s="25"/>
      <c r="C961" s="25"/>
      <c r="D961" s="25"/>
      <c r="E961" s="25"/>
      <c r="F961" s="25"/>
      <c r="G961" s="25"/>
      <c r="H961" s="25"/>
      <c r="I961" s="25"/>
      <c r="J961" s="25"/>
      <c r="K961" s="25"/>
      <c r="L961" s="25"/>
      <c r="M961" s="25"/>
      <c r="N961" s="25"/>
      <c r="O961" s="25"/>
      <c r="P961" s="25"/>
      <c r="Q961" s="25"/>
      <c r="R961" s="25"/>
      <c r="S961" s="25"/>
      <c r="T961" s="25"/>
      <c r="U961" s="25"/>
      <c r="V961" s="25"/>
      <c r="W961" s="25"/>
      <c r="X961" s="25"/>
      <c r="Y961" s="25"/>
      <c r="Z961" s="25"/>
      <c r="AA961" s="25"/>
      <c r="AB961" s="25"/>
      <c r="AC961" s="25"/>
    </row>
    <row r="962" spans="1:29" ht="15.75" customHeight="1">
      <c r="A962" s="25"/>
      <c r="B962" s="25"/>
      <c r="C962" s="25"/>
      <c r="D962" s="25"/>
      <c r="E962" s="25"/>
      <c r="F962" s="25"/>
      <c r="G962" s="25"/>
      <c r="H962" s="25"/>
      <c r="I962" s="25"/>
      <c r="J962" s="25"/>
      <c r="K962" s="25"/>
      <c r="L962" s="25"/>
      <c r="M962" s="25"/>
      <c r="N962" s="25"/>
      <c r="O962" s="25"/>
      <c r="P962" s="25"/>
      <c r="Q962" s="25"/>
      <c r="R962" s="25"/>
      <c r="S962" s="25"/>
      <c r="T962" s="25"/>
      <c r="U962" s="25"/>
      <c r="V962" s="25"/>
      <c r="W962" s="25"/>
      <c r="X962" s="25"/>
      <c r="Y962" s="25"/>
      <c r="Z962" s="25"/>
      <c r="AA962" s="25"/>
      <c r="AB962" s="25"/>
      <c r="AC962" s="25"/>
    </row>
    <row r="963" spans="1:29" ht="15.75" customHeight="1">
      <c r="A963" s="25"/>
      <c r="B963" s="25"/>
      <c r="C963" s="25"/>
      <c r="D963" s="25"/>
      <c r="E963" s="25"/>
      <c r="F963" s="25"/>
      <c r="G963" s="25"/>
      <c r="H963" s="25"/>
      <c r="I963" s="25"/>
      <c r="J963" s="25"/>
      <c r="K963" s="25"/>
      <c r="L963" s="25"/>
      <c r="M963" s="25"/>
      <c r="N963" s="25"/>
      <c r="O963" s="25"/>
      <c r="P963" s="25"/>
      <c r="Q963" s="25"/>
      <c r="R963" s="25"/>
      <c r="S963" s="25"/>
      <c r="T963" s="25"/>
      <c r="U963" s="25"/>
      <c r="V963" s="25"/>
      <c r="W963" s="25"/>
      <c r="X963" s="25"/>
      <c r="Y963" s="25"/>
      <c r="Z963" s="25"/>
      <c r="AA963" s="25"/>
      <c r="AB963" s="25"/>
      <c r="AC963" s="25"/>
    </row>
    <row r="964" spans="1:29" ht="15.75" customHeight="1">
      <c r="A964" s="25"/>
      <c r="B964" s="25"/>
      <c r="C964" s="25"/>
      <c r="D964" s="25"/>
      <c r="E964" s="25"/>
      <c r="F964" s="25"/>
      <c r="G964" s="25"/>
      <c r="H964" s="25"/>
      <c r="I964" s="25"/>
      <c r="J964" s="25"/>
      <c r="K964" s="25"/>
      <c r="L964" s="25"/>
      <c r="M964" s="25"/>
      <c r="N964" s="25"/>
      <c r="O964" s="25"/>
      <c r="P964" s="25"/>
      <c r="Q964" s="25"/>
      <c r="R964" s="25"/>
      <c r="S964" s="25"/>
      <c r="T964" s="25"/>
      <c r="U964" s="25"/>
      <c r="V964" s="25"/>
      <c r="W964" s="25"/>
      <c r="X964" s="25"/>
      <c r="Y964" s="25"/>
      <c r="Z964" s="25"/>
      <c r="AA964" s="25"/>
      <c r="AB964" s="25"/>
      <c r="AC964" s="25"/>
    </row>
    <row r="965" spans="1:29" ht="15.75" customHeight="1">
      <c r="A965" s="25"/>
      <c r="B965" s="25"/>
      <c r="C965" s="25"/>
      <c r="D965" s="25"/>
      <c r="E965" s="25"/>
      <c r="F965" s="25"/>
      <c r="G965" s="25"/>
      <c r="H965" s="25"/>
      <c r="I965" s="25"/>
      <c r="J965" s="25"/>
      <c r="K965" s="25"/>
      <c r="L965" s="25"/>
      <c r="M965" s="25"/>
      <c r="N965" s="25"/>
      <c r="O965" s="25"/>
      <c r="P965" s="25"/>
      <c r="Q965" s="25"/>
      <c r="R965" s="25"/>
      <c r="S965" s="25"/>
      <c r="T965" s="25"/>
      <c r="U965" s="25"/>
      <c r="V965" s="25"/>
      <c r="W965" s="25"/>
      <c r="X965" s="25"/>
      <c r="Y965" s="25"/>
      <c r="Z965" s="25"/>
      <c r="AA965" s="25"/>
      <c r="AB965" s="25"/>
      <c r="AC965" s="25"/>
    </row>
    <row r="966" spans="1:29" ht="15.75" customHeight="1">
      <c r="A966" s="25"/>
      <c r="B966" s="25"/>
      <c r="C966" s="25"/>
      <c r="D966" s="25"/>
      <c r="E966" s="25"/>
      <c r="F966" s="25"/>
      <c r="G966" s="25"/>
      <c r="H966" s="25"/>
      <c r="I966" s="25"/>
      <c r="J966" s="25"/>
      <c r="K966" s="25"/>
      <c r="L966" s="25"/>
      <c r="M966" s="25"/>
      <c r="N966" s="25"/>
      <c r="O966" s="25"/>
      <c r="P966" s="25"/>
      <c r="Q966" s="25"/>
      <c r="R966" s="25"/>
      <c r="S966" s="25"/>
      <c r="T966" s="25"/>
      <c r="U966" s="25"/>
      <c r="V966" s="25"/>
      <c r="W966" s="25"/>
      <c r="X966" s="25"/>
      <c r="Y966" s="25"/>
      <c r="Z966" s="25"/>
      <c r="AA966" s="25"/>
      <c r="AB966" s="25"/>
      <c r="AC966" s="25"/>
    </row>
    <row r="967" spans="1:29" ht="15.75" customHeight="1">
      <c r="A967" s="25"/>
      <c r="B967" s="25"/>
      <c r="C967" s="25"/>
      <c r="D967" s="25"/>
      <c r="E967" s="25"/>
      <c r="F967" s="25"/>
      <c r="G967" s="25"/>
      <c r="H967" s="25"/>
      <c r="I967" s="25"/>
      <c r="J967" s="25"/>
      <c r="K967" s="25"/>
      <c r="L967" s="25"/>
      <c r="M967" s="25"/>
      <c r="N967" s="25"/>
      <c r="O967" s="25"/>
      <c r="P967" s="25"/>
      <c r="Q967" s="25"/>
      <c r="R967" s="25"/>
      <c r="S967" s="25"/>
      <c r="T967" s="25"/>
      <c r="U967" s="25"/>
      <c r="V967" s="25"/>
      <c r="W967" s="25"/>
      <c r="X967" s="25"/>
      <c r="Y967" s="25"/>
      <c r="Z967" s="25"/>
      <c r="AA967" s="25"/>
      <c r="AB967" s="25"/>
      <c r="AC967" s="25"/>
    </row>
    <row r="968" spans="1:29" ht="15.75" customHeight="1">
      <c r="A968" s="25"/>
      <c r="B968" s="25"/>
      <c r="C968" s="25"/>
      <c r="D968" s="25"/>
      <c r="E968" s="25"/>
      <c r="F968" s="25"/>
      <c r="G968" s="25"/>
      <c r="H968" s="25"/>
      <c r="I968" s="25"/>
      <c r="J968" s="25"/>
      <c r="K968" s="25"/>
      <c r="L968" s="25"/>
      <c r="M968" s="25"/>
      <c r="N968" s="25"/>
      <c r="O968" s="25"/>
      <c r="P968" s="25"/>
      <c r="Q968" s="25"/>
      <c r="R968" s="25"/>
      <c r="S968" s="25"/>
      <c r="T968" s="25"/>
      <c r="U968" s="25"/>
      <c r="V968" s="25"/>
      <c r="W968" s="25"/>
      <c r="X968" s="25"/>
      <c r="Y968" s="25"/>
      <c r="Z968" s="25"/>
      <c r="AA968" s="25"/>
      <c r="AB968" s="25"/>
      <c r="AC968" s="25"/>
    </row>
    <row r="969" spans="1:29" ht="15.75" customHeight="1">
      <c r="A969" s="25"/>
      <c r="B969" s="25"/>
      <c r="C969" s="25"/>
      <c r="D969" s="25"/>
      <c r="E969" s="25"/>
      <c r="F969" s="25"/>
      <c r="G969" s="25"/>
      <c r="H969" s="25"/>
      <c r="I969" s="25"/>
      <c r="J969" s="25"/>
      <c r="K969" s="25"/>
      <c r="L969" s="25"/>
      <c r="M969" s="25"/>
      <c r="N969" s="25"/>
      <c r="O969" s="25"/>
      <c r="P969" s="25"/>
      <c r="Q969" s="25"/>
      <c r="R969" s="25"/>
      <c r="S969" s="25"/>
      <c r="T969" s="25"/>
      <c r="U969" s="25"/>
      <c r="V969" s="25"/>
      <c r="W969" s="25"/>
      <c r="X969" s="25"/>
      <c r="Y969" s="25"/>
      <c r="Z969" s="25"/>
      <c r="AA969" s="25"/>
      <c r="AB969" s="25"/>
      <c r="AC969" s="25"/>
    </row>
    <row r="970" spans="1:29" ht="15.75" customHeight="1">
      <c r="A970" s="25"/>
      <c r="B970" s="25"/>
      <c r="C970" s="25"/>
      <c r="D970" s="25"/>
      <c r="E970" s="25"/>
      <c r="F970" s="25"/>
      <c r="G970" s="25"/>
      <c r="H970" s="25"/>
      <c r="I970" s="25"/>
      <c r="J970" s="25"/>
      <c r="K970" s="25"/>
      <c r="L970" s="25"/>
      <c r="M970" s="25"/>
      <c r="N970" s="25"/>
      <c r="O970" s="25"/>
      <c r="P970" s="25"/>
      <c r="Q970" s="25"/>
      <c r="R970" s="25"/>
      <c r="S970" s="25"/>
      <c r="T970" s="25"/>
      <c r="U970" s="25"/>
      <c r="V970" s="25"/>
      <c r="W970" s="25"/>
      <c r="X970" s="25"/>
      <c r="Y970" s="25"/>
      <c r="Z970" s="25"/>
      <c r="AA970" s="25"/>
      <c r="AB970" s="25"/>
      <c r="AC970" s="25"/>
    </row>
    <row r="971" spans="1:29" ht="15.75" customHeight="1">
      <c r="A971" s="25"/>
      <c r="B971" s="25"/>
      <c r="C971" s="25"/>
      <c r="D971" s="25"/>
      <c r="E971" s="25"/>
      <c r="F971" s="25"/>
      <c r="G971" s="25"/>
      <c r="H971" s="25"/>
      <c r="I971" s="25"/>
      <c r="J971" s="25"/>
      <c r="K971" s="25"/>
      <c r="L971" s="25"/>
      <c r="M971" s="25"/>
      <c r="N971" s="25"/>
      <c r="O971" s="25"/>
      <c r="P971" s="25"/>
      <c r="Q971" s="25"/>
      <c r="R971" s="25"/>
      <c r="S971" s="25"/>
      <c r="T971" s="25"/>
      <c r="U971" s="25"/>
      <c r="V971" s="25"/>
      <c r="W971" s="25"/>
      <c r="X971" s="25"/>
      <c r="Y971" s="25"/>
      <c r="Z971" s="25"/>
      <c r="AA971" s="25"/>
      <c r="AB971" s="25"/>
      <c r="AC971" s="25"/>
    </row>
    <row r="972" spans="1:29" ht="15.75" customHeight="1">
      <c r="A972" s="25"/>
      <c r="B972" s="25"/>
      <c r="C972" s="25"/>
      <c r="D972" s="25"/>
      <c r="E972" s="25"/>
      <c r="F972" s="25"/>
      <c r="G972" s="25"/>
      <c r="H972" s="25"/>
      <c r="I972" s="25"/>
      <c r="J972" s="25"/>
      <c r="K972" s="25"/>
      <c r="L972" s="25"/>
      <c r="M972" s="25"/>
      <c r="N972" s="25"/>
      <c r="O972" s="25"/>
      <c r="P972" s="25"/>
      <c r="Q972" s="25"/>
      <c r="R972" s="25"/>
      <c r="S972" s="25"/>
      <c r="T972" s="25"/>
      <c r="U972" s="25"/>
      <c r="V972" s="25"/>
      <c r="W972" s="25"/>
      <c r="X972" s="25"/>
      <c r="Y972" s="25"/>
      <c r="Z972" s="25"/>
      <c r="AA972" s="25"/>
      <c r="AB972" s="25"/>
      <c r="AC972" s="25"/>
    </row>
    <row r="973" spans="1:29" ht="15.75" customHeight="1">
      <c r="A973" s="25"/>
      <c r="B973" s="25"/>
      <c r="C973" s="25"/>
      <c r="D973" s="25"/>
      <c r="E973" s="25"/>
      <c r="F973" s="25"/>
      <c r="G973" s="25"/>
      <c r="H973" s="25"/>
      <c r="I973" s="25"/>
      <c r="J973" s="25"/>
      <c r="K973" s="25"/>
      <c r="L973" s="25"/>
      <c r="M973" s="25"/>
      <c r="N973" s="25"/>
      <c r="O973" s="25"/>
      <c r="P973" s="25"/>
      <c r="Q973" s="25"/>
      <c r="R973" s="25"/>
      <c r="S973" s="25"/>
      <c r="T973" s="25"/>
      <c r="U973" s="25"/>
      <c r="V973" s="25"/>
      <c r="W973" s="25"/>
      <c r="X973" s="25"/>
      <c r="Y973" s="25"/>
      <c r="Z973" s="25"/>
      <c r="AA973" s="25"/>
      <c r="AB973" s="25"/>
      <c r="AC973" s="25"/>
    </row>
    <row r="974" spans="1:29" ht="15.75" customHeight="1">
      <c r="A974" s="25"/>
      <c r="B974" s="25"/>
      <c r="C974" s="25"/>
      <c r="D974" s="25"/>
      <c r="E974" s="25"/>
      <c r="F974" s="25"/>
      <c r="G974" s="25"/>
      <c r="H974" s="25"/>
      <c r="I974" s="25"/>
      <c r="J974" s="25"/>
      <c r="K974" s="25"/>
      <c r="L974" s="25"/>
      <c r="M974" s="25"/>
      <c r="N974" s="25"/>
      <c r="O974" s="25"/>
      <c r="P974" s="25"/>
      <c r="Q974" s="25"/>
      <c r="R974" s="25"/>
      <c r="S974" s="25"/>
      <c r="T974" s="25"/>
      <c r="U974" s="25"/>
      <c r="V974" s="25"/>
      <c r="W974" s="25"/>
      <c r="X974" s="25"/>
      <c r="Y974" s="25"/>
      <c r="Z974" s="25"/>
      <c r="AA974" s="25"/>
      <c r="AB974" s="25"/>
      <c r="AC974" s="25"/>
    </row>
    <row r="975" spans="1:29" ht="15.75" customHeight="1">
      <c r="A975" s="25"/>
      <c r="B975" s="25"/>
      <c r="C975" s="25"/>
      <c r="D975" s="25"/>
      <c r="E975" s="25"/>
      <c r="F975" s="25"/>
      <c r="G975" s="25"/>
      <c r="H975" s="25"/>
      <c r="I975" s="25"/>
      <c r="J975" s="25"/>
      <c r="K975" s="25"/>
      <c r="L975" s="25"/>
      <c r="M975" s="25"/>
      <c r="N975" s="25"/>
      <c r="O975" s="25"/>
      <c r="P975" s="25"/>
      <c r="Q975" s="25"/>
      <c r="R975" s="25"/>
      <c r="S975" s="25"/>
      <c r="T975" s="25"/>
      <c r="U975" s="25"/>
      <c r="V975" s="25"/>
      <c r="W975" s="25"/>
      <c r="X975" s="25"/>
      <c r="Y975" s="25"/>
      <c r="Z975" s="25"/>
      <c r="AA975" s="25"/>
      <c r="AB975" s="25"/>
      <c r="AC975" s="25"/>
    </row>
    <row r="976" spans="1:29" ht="15.75" customHeight="1">
      <c r="A976" s="25"/>
      <c r="B976" s="25"/>
      <c r="C976" s="25"/>
      <c r="D976" s="25"/>
      <c r="E976" s="25"/>
      <c r="F976" s="25"/>
      <c r="G976" s="25"/>
      <c r="H976" s="25"/>
      <c r="I976" s="25"/>
      <c r="J976" s="25"/>
      <c r="K976" s="25"/>
      <c r="L976" s="25"/>
      <c r="M976" s="25"/>
      <c r="N976" s="25"/>
      <c r="O976" s="25"/>
      <c r="P976" s="25"/>
      <c r="Q976" s="25"/>
      <c r="R976" s="25"/>
      <c r="S976" s="25"/>
      <c r="T976" s="25"/>
      <c r="U976" s="25"/>
      <c r="V976" s="25"/>
      <c r="W976" s="25"/>
      <c r="X976" s="25"/>
      <c r="Y976" s="25"/>
      <c r="Z976" s="25"/>
      <c r="AA976" s="25"/>
      <c r="AB976" s="25"/>
      <c r="AC976" s="25"/>
    </row>
    <row r="977" spans="1:29" ht="15.75" customHeight="1">
      <c r="A977" s="25"/>
      <c r="B977" s="25"/>
      <c r="C977" s="25"/>
      <c r="D977" s="25"/>
      <c r="E977" s="25"/>
      <c r="F977" s="25"/>
      <c r="G977" s="25"/>
      <c r="H977" s="25"/>
      <c r="I977" s="25"/>
      <c r="J977" s="25"/>
      <c r="K977" s="25"/>
      <c r="L977" s="25"/>
      <c r="M977" s="25"/>
      <c r="N977" s="25"/>
      <c r="O977" s="25"/>
      <c r="P977" s="25"/>
      <c r="Q977" s="25"/>
      <c r="R977" s="25"/>
      <c r="S977" s="25"/>
      <c r="T977" s="25"/>
      <c r="U977" s="25"/>
      <c r="V977" s="25"/>
      <c r="W977" s="25"/>
      <c r="X977" s="25"/>
      <c r="Y977" s="25"/>
      <c r="Z977" s="25"/>
      <c r="AA977" s="25"/>
      <c r="AB977" s="25"/>
      <c r="AC977" s="25"/>
    </row>
    <row r="978" spans="1:29" ht="15.75" customHeight="1">
      <c r="A978" s="25"/>
      <c r="B978" s="25"/>
      <c r="C978" s="25"/>
      <c r="D978" s="25"/>
      <c r="E978" s="25"/>
      <c r="F978" s="25"/>
      <c r="G978" s="25"/>
      <c r="H978" s="25"/>
      <c r="I978" s="25"/>
      <c r="J978" s="25"/>
      <c r="K978" s="25"/>
      <c r="L978" s="25"/>
      <c r="M978" s="25"/>
      <c r="N978" s="25"/>
      <c r="O978" s="25"/>
      <c r="P978" s="25"/>
      <c r="Q978" s="25"/>
      <c r="R978" s="25"/>
      <c r="S978" s="25"/>
      <c r="T978" s="25"/>
      <c r="U978" s="25"/>
      <c r="V978" s="25"/>
      <c r="W978" s="25"/>
      <c r="X978" s="25"/>
      <c r="Y978" s="25"/>
      <c r="Z978" s="25"/>
      <c r="AA978" s="25"/>
      <c r="AB978" s="25"/>
      <c r="AC978" s="25"/>
    </row>
    <row r="979" spans="1:29" ht="15.75" customHeight="1">
      <c r="A979" s="25"/>
      <c r="B979" s="25"/>
      <c r="C979" s="25"/>
      <c r="D979" s="25"/>
      <c r="E979" s="25"/>
      <c r="F979" s="25"/>
      <c r="G979" s="25"/>
      <c r="H979" s="25"/>
      <c r="I979" s="25"/>
      <c r="J979" s="25"/>
      <c r="K979" s="25"/>
      <c r="L979" s="25"/>
      <c r="M979" s="25"/>
      <c r="N979" s="25"/>
      <c r="O979" s="25"/>
      <c r="P979" s="25"/>
      <c r="Q979" s="25"/>
      <c r="R979" s="25"/>
      <c r="S979" s="25"/>
      <c r="T979" s="25"/>
      <c r="U979" s="25"/>
      <c r="V979" s="25"/>
      <c r="W979" s="25"/>
      <c r="X979" s="25"/>
      <c r="Y979" s="25"/>
      <c r="Z979" s="25"/>
      <c r="AA979" s="25"/>
      <c r="AB979" s="25"/>
      <c r="AC979" s="25"/>
    </row>
    <row r="980" spans="1:29" ht="15.75" customHeight="1">
      <c r="A980" s="25"/>
      <c r="B980" s="25"/>
      <c r="C980" s="25"/>
      <c r="D980" s="25"/>
      <c r="E980" s="25"/>
      <c r="F980" s="25"/>
      <c r="G980" s="25"/>
      <c r="H980" s="25"/>
      <c r="I980" s="25"/>
      <c r="J980" s="25"/>
      <c r="K980" s="25"/>
      <c r="L980" s="25"/>
      <c r="M980" s="25"/>
      <c r="N980" s="25"/>
      <c r="O980" s="25"/>
      <c r="P980" s="25"/>
      <c r="Q980" s="25"/>
      <c r="R980" s="25"/>
      <c r="S980" s="25"/>
      <c r="T980" s="25"/>
      <c r="U980" s="25"/>
      <c r="V980" s="25"/>
      <c r="W980" s="25"/>
      <c r="X980" s="25"/>
      <c r="Y980" s="25"/>
      <c r="Z980" s="25"/>
      <c r="AA980" s="25"/>
      <c r="AB980" s="25"/>
      <c r="AC980" s="25"/>
    </row>
    <row r="981" spans="1:29" ht="15.75" customHeight="1">
      <c r="A981" s="25"/>
      <c r="B981" s="25"/>
      <c r="C981" s="25"/>
      <c r="D981" s="25"/>
      <c r="E981" s="25"/>
      <c r="F981" s="25"/>
      <c r="G981" s="25"/>
      <c r="H981" s="25"/>
      <c r="I981" s="25"/>
      <c r="J981" s="25"/>
      <c r="K981" s="25"/>
      <c r="L981" s="25"/>
      <c r="M981" s="25"/>
      <c r="N981" s="25"/>
      <c r="O981" s="25"/>
      <c r="P981" s="25"/>
      <c r="Q981" s="25"/>
      <c r="R981" s="25"/>
      <c r="S981" s="25"/>
      <c r="T981" s="25"/>
      <c r="U981" s="25"/>
      <c r="V981" s="25"/>
      <c r="W981" s="25"/>
      <c r="X981" s="25"/>
      <c r="Y981" s="25"/>
      <c r="Z981" s="25"/>
      <c r="AA981" s="25"/>
      <c r="AB981" s="25"/>
      <c r="AC981" s="25"/>
    </row>
    <row r="982" spans="1:29" ht="15.75" customHeight="1">
      <c r="A982" s="25"/>
      <c r="B982" s="25"/>
      <c r="C982" s="25"/>
      <c r="D982" s="25"/>
      <c r="E982" s="25"/>
      <c r="F982" s="25"/>
      <c r="G982" s="25"/>
      <c r="H982" s="25"/>
      <c r="I982" s="25"/>
      <c r="J982" s="25"/>
      <c r="K982" s="25"/>
      <c r="L982" s="25"/>
      <c r="M982" s="25"/>
      <c r="N982" s="25"/>
      <c r="O982" s="25"/>
      <c r="P982" s="25"/>
      <c r="Q982" s="25"/>
      <c r="R982" s="25"/>
      <c r="S982" s="25"/>
      <c r="T982" s="25"/>
      <c r="U982" s="25"/>
      <c r="V982" s="25"/>
      <c r="W982" s="25"/>
      <c r="X982" s="25"/>
      <c r="Y982" s="25"/>
      <c r="Z982" s="25"/>
      <c r="AA982" s="25"/>
      <c r="AB982" s="25"/>
      <c r="AC982" s="25"/>
    </row>
    <row r="983" spans="1:29" ht="15.75" customHeight="1">
      <c r="A983" s="25"/>
      <c r="B983" s="25"/>
      <c r="C983" s="25"/>
      <c r="D983" s="25"/>
      <c r="E983" s="25"/>
      <c r="F983" s="25"/>
      <c r="G983" s="25"/>
      <c r="H983" s="25"/>
      <c r="I983" s="25"/>
      <c r="J983" s="25"/>
      <c r="K983" s="25"/>
      <c r="L983" s="25"/>
      <c r="M983" s="25"/>
      <c r="N983" s="25"/>
      <c r="O983" s="25"/>
      <c r="P983" s="25"/>
      <c r="Q983" s="25"/>
      <c r="R983" s="25"/>
      <c r="S983" s="25"/>
      <c r="T983" s="25"/>
      <c r="U983" s="25"/>
      <c r="V983" s="25"/>
      <c r="W983" s="25"/>
      <c r="X983" s="25"/>
      <c r="Y983" s="25"/>
      <c r="Z983" s="25"/>
      <c r="AA983" s="25"/>
      <c r="AB983" s="25"/>
      <c r="AC983" s="25"/>
    </row>
    <row r="984" spans="1:29" ht="15.75" customHeight="1">
      <c r="A984" s="25"/>
      <c r="B984" s="25"/>
      <c r="C984" s="25"/>
      <c r="D984" s="25"/>
      <c r="E984" s="25"/>
      <c r="F984" s="25"/>
      <c r="G984" s="25"/>
      <c r="H984" s="25"/>
      <c r="I984" s="25"/>
      <c r="J984" s="25"/>
      <c r="K984" s="25"/>
      <c r="L984" s="25"/>
      <c r="M984" s="25"/>
      <c r="N984" s="25"/>
      <c r="O984" s="25"/>
      <c r="P984" s="25"/>
      <c r="Q984" s="25"/>
      <c r="R984" s="25"/>
      <c r="S984" s="25"/>
      <c r="T984" s="25"/>
      <c r="U984" s="25"/>
      <c r="V984" s="25"/>
      <c r="W984" s="25"/>
      <c r="X984" s="25"/>
      <c r="Y984" s="25"/>
      <c r="Z984" s="25"/>
      <c r="AA984" s="25"/>
      <c r="AB984" s="25"/>
      <c r="AC984" s="25"/>
    </row>
    <row r="985" spans="1:29" ht="15.75" customHeight="1">
      <c r="A985" s="25"/>
      <c r="B985" s="25"/>
      <c r="C985" s="25"/>
      <c r="D985" s="25"/>
      <c r="E985" s="25"/>
      <c r="F985" s="25"/>
      <c r="G985" s="25"/>
      <c r="H985" s="25"/>
      <c r="I985" s="25"/>
      <c r="J985" s="25"/>
      <c r="K985" s="25"/>
      <c r="L985" s="25"/>
      <c r="M985" s="25"/>
      <c r="N985" s="25"/>
      <c r="O985" s="25"/>
      <c r="P985" s="25"/>
      <c r="Q985" s="25"/>
      <c r="R985" s="25"/>
      <c r="S985" s="25"/>
      <c r="T985" s="25"/>
      <c r="U985" s="25"/>
      <c r="V985" s="25"/>
      <c r="W985" s="25"/>
      <c r="X985" s="25"/>
      <c r="Y985" s="25"/>
      <c r="Z985" s="25"/>
      <c r="AA985" s="25"/>
      <c r="AB985" s="25"/>
      <c r="AC985" s="25"/>
    </row>
    <row r="986" spans="1:29" ht="15.75" customHeight="1">
      <c r="A986" s="25"/>
      <c r="B986" s="25"/>
      <c r="C986" s="25"/>
      <c r="D986" s="25"/>
      <c r="E986" s="25"/>
      <c r="F986" s="25"/>
      <c r="G986" s="25"/>
      <c r="H986" s="25"/>
      <c r="I986" s="25"/>
      <c r="J986" s="25"/>
      <c r="K986" s="25"/>
      <c r="L986" s="25"/>
      <c r="M986" s="25"/>
      <c r="N986" s="25"/>
      <c r="O986" s="25"/>
      <c r="P986" s="25"/>
      <c r="Q986" s="25"/>
      <c r="R986" s="25"/>
      <c r="S986" s="25"/>
      <c r="T986" s="25"/>
      <c r="U986" s="25"/>
      <c r="V986" s="25"/>
      <c r="W986" s="25"/>
      <c r="X986" s="25"/>
      <c r="Y986" s="25"/>
      <c r="Z986" s="25"/>
      <c r="AA986" s="25"/>
      <c r="AB986" s="25"/>
      <c r="AC986" s="25"/>
    </row>
    <row r="987" spans="1:29" ht="15.75" customHeight="1">
      <c r="A987" s="25"/>
      <c r="B987" s="25"/>
      <c r="C987" s="25"/>
      <c r="D987" s="25"/>
      <c r="E987" s="25"/>
      <c r="F987" s="25"/>
      <c r="G987" s="25"/>
      <c r="H987" s="25"/>
      <c r="I987" s="25"/>
      <c r="J987" s="25"/>
      <c r="K987" s="25"/>
      <c r="L987" s="25"/>
      <c r="M987" s="25"/>
      <c r="N987" s="25"/>
      <c r="O987" s="25"/>
      <c r="P987" s="25"/>
      <c r="Q987" s="25"/>
      <c r="R987" s="25"/>
      <c r="S987" s="25"/>
      <c r="T987" s="25"/>
      <c r="U987" s="25"/>
      <c r="V987" s="25"/>
      <c r="W987" s="25"/>
      <c r="X987" s="25"/>
      <c r="Y987" s="25"/>
      <c r="Z987" s="25"/>
      <c r="AA987" s="25"/>
      <c r="AB987" s="25"/>
      <c r="AC987" s="25"/>
    </row>
    <row r="988" spans="1:29" ht="15.75" customHeight="1">
      <c r="A988" s="25"/>
      <c r="B988" s="25"/>
      <c r="C988" s="25"/>
      <c r="D988" s="25"/>
      <c r="E988" s="25"/>
      <c r="F988" s="25"/>
      <c r="G988" s="25"/>
      <c r="H988" s="25"/>
      <c r="I988" s="25"/>
      <c r="J988" s="25"/>
      <c r="K988" s="25"/>
      <c r="L988" s="25"/>
      <c r="M988" s="25"/>
      <c r="N988" s="25"/>
      <c r="O988" s="25"/>
      <c r="P988" s="25"/>
      <c r="Q988" s="25"/>
      <c r="R988" s="25"/>
      <c r="S988" s="25"/>
      <c r="T988" s="25"/>
      <c r="U988" s="25"/>
      <c r="V988" s="25"/>
      <c r="W988" s="25"/>
      <c r="X988" s="25"/>
      <c r="Y988" s="25"/>
      <c r="Z988" s="25"/>
      <c r="AA988" s="25"/>
      <c r="AB988" s="25"/>
      <c r="AC988" s="25"/>
    </row>
    <row r="989" spans="1:29" ht="15.75" customHeight="1">
      <c r="A989" s="25"/>
      <c r="B989" s="25"/>
      <c r="C989" s="25"/>
      <c r="D989" s="25"/>
      <c r="E989" s="25"/>
      <c r="F989" s="25"/>
      <c r="G989" s="25"/>
      <c r="H989" s="25"/>
      <c r="I989" s="25"/>
      <c r="J989" s="25"/>
      <c r="K989" s="25"/>
      <c r="L989" s="25"/>
      <c r="M989" s="25"/>
      <c r="N989" s="25"/>
      <c r="O989" s="25"/>
      <c r="P989" s="25"/>
      <c r="Q989" s="25"/>
      <c r="R989" s="25"/>
      <c r="S989" s="25"/>
      <c r="T989" s="25"/>
      <c r="U989" s="25"/>
      <c r="V989" s="25"/>
      <c r="W989" s="25"/>
      <c r="X989" s="25"/>
      <c r="Y989" s="25"/>
      <c r="Z989" s="25"/>
      <c r="AA989" s="25"/>
      <c r="AB989" s="25"/>
      <c r="AC989" s="25"/>
    </row>
    <row r="990" spans="1:29" ht="15.75" customHeight="1">
      <c r="A990" s="25"/>
      <c r="B990" s="25"/>
      <c r="C990" s="25"/>
      <c r="D990" s="25"/>
      <c r="E990" s="25"/>
      <c r="F990" s="25"/>
      <c r="G990" s="25"/>
      <c r="H990" s="25"/>
      <c r="I990" s="25"/>
      <c r="J990" s="25"/>
      <c r="K990" s="25"/>
      <c r="L990" s="25"/>
      <c r="M990" s="25"/>
      <c r="N990" s="25"/>
      <c r="O990" s="25"/>
      <c r="P990" s="25"/>
      <c r="Q990" s="25"/>
      <c r="R990" s="25"/>
      <c r="S990" s="25"/>
      <c r="T990" s="25"/>
      <c r="U990" s="25"/>
      <c r="V990" s="25"/>
      <c r="W990" s="25"/>
      <c r="X990" s="25"/>
      <c r="Y990" s="25"/>
      <c r="Z990" s="25"/>
      <c r="AA990" s="25"/>
      <c r="AB990" s="25"/>
      <c r="AC990" s="25"/>
    </row>
    <row r="991" spans="1:29" ht="15.75" customHeight="1">
      <c r="A991" s="25"/>
      <c r="B991" s="25"/>
      <c r="C991" s="25"/>
      <c r="D991" s="25"/>
      <c r="E991" s="25"/>
      <c r="F991" s="25"/>
      <c r="G991" s="25"/>
      <c r="H991" s="25"/>
      <c r="I991" s="25"/>
      <c r="J991" s="25"/>
      <c r="K991" s="25"/>
      <c r="L991" s="25"/>
      <c r="M991" s="25"/>
      <c r="N991" s="25"/>
      <c r="O991" s="25"/>
      <c r="P991" s="25"/>
      <c r="Q991" s="25"/>
      <c r="R991" s="25"/>
      <c r="S991" s="25"/>
      <c r="T991" s="25"/>
      <c r="U991" s="25"/>
      <c r="V991" s="25"/>
      <c r="W991" s="25"/>
      <c r="X991" s="25"/>
      <c r="Y991" s="25"/>
      <c r="Z991" s="25"/>
      <c r="AA991" s="25"/>
      <c r="AB991" s="25"/>
      <c r="AC991" s="25"/>
    </row>
    <row r="992" spans="1:29" ht="15.75" customHeight="1">
      <c r="A992" s="25"/>
      <c r="B992" s="25"/>
      <c r="C992" s="25"/>
      <c r="D992" s="25"/>
      <c r="E992" s="25"/>
      <c r="F992" s="25"/>
      <c r="G992" s="25"/>
      <c r="H992" s="25"/>
      <c r="I992" s="25"/>
      <c r="J992" s="25"/>
      <c r="K992" s="25"/>
      <c r="L992" s="25"/>
      <c r="M992" s="25"/>
      <c r="N992" s="25"/>
      <c r="O992" s="25"/>
      <c r="P992" s="25"/>
      <c r="Q992" s="25"/>
      <c r="R992" s="25"/>
      <c r="S992" s="25"/>
      <c r="T992" s="25"/>
      <c r="U992" s="25"/>
      <c r="V992" s="25"/>
      <c r="W992" s="25"/>
      <c r="X992" s="25"/>
      <c r="Y992" s="25"/>
      <c r="Z992" s="25"/>
      <c r="AA992" s="25"/>
      <c r="AB992" s="25"/>
      <c r="AC992" s="25"/>
    </row>
    <row r="993" spans="1:29" ht="15.75" customHeight="1">
      <c r="A993" s="25"/>
      <c r="B993" s="25"/>
      <c r="C993" s="25"/>
      <c r="D993" s="25"/>
      <c r="E993" s="25"/>
      <c r="F993" s="25"/>
      <c r="G993" s="25"/>
      <c r="H993" s="25"/>
      <c r="I993" s="25"/>
      <c r="J993" s="25"/>
      <c r="K993" s="25"/>
      <c r="L993" s="25"/>
      <c r="M993" s="25"/>
      <c r="N993" s="25"/>
      <c r="O993" s="25"/>
      <c r="P993" s="25"/>
      <c r="Q993" s="25"/>
      <c r="R993" s="25"/>
      <c r="S993" s="25"/>
      <c r="T993" s="25"/>
      <c r="U993" s="25"/>
      <c r="V993" s="25"/>
      <c r="W993" s="25"/>
      <c r="X993" s="25"/>
      <c r="Y993" s="25"/>
      <c r="Z993" s="25"/>
      <c r="AA993" s="25"/>
      <c r="AB993" s="25"/>
      <c r="AC993" s="25"/>
    </row>
    <row r="994" spans="1:29" ht="15.75" customHeight="1">
      <c r="A994" s="25"/>
      <c r="B994" s="25"/>
      <c r="C994" s="25"/>
      <c r="D994" s="25"/>
      <c r="E994" s="25"/>
      <c r="F994" s="25"/>
      <c r="G994" s="25"/>
      <c r="H994" s="25"/>
      <c r="I994" s="25"/>
      <c r="J994" s="25"/>
      <c r="K994" s="25"/>
      <c r="L994" s="25"/>
      <c r="M994" s="25"/>
      <c r="N994" s="25"/>
      <c r="O994" s="25"/>
      <c r="P994" s="25"/>
      <c r="Q994" s="25"/>
      <c r="R994" s="25"/>
      <c r="S994" s="25"/>
      <c r="T994" s="25"/>
      <c r="U994" s="25"/>
      <c r="V994" s="25"/>
      <c r="W994" s="25"/>
      <c r="X994" s="25"/>
      <c r="Y994" s="25"/>
      <c r="Z994" s="25"/>
      <c r="AA994" s="25"/>
      <c r="AB994" s="25"/>
      <c r="AC994" s="25"/>
    </row>
    <row r="995" spans="1:29" ht="15.75" customHeight="1">
      <c r="A995" s="25"/>
      <c r="B995" s="25"/>
      <c r="C995" s="25"/>
      <c r="D995" s="25"/>
      <c r="E995" s="25"/>
      <c r="F995" s="25"/>
      <c r="G995" s="25"/>
      <c r="H995" s="25"/>
      <c r="I995" s="25"/>
      <c r="J995" s="25"/>
      <c r="K995" s="25"/>
      <c r="L995" s="25"/>
      <c r="M995" s="25"/>
      <c r="N995" s="25"/>
      <c r="O995" s="25"/>
      <c r="P995" s="25"/>
      <c r="Q995" s="25"/>
      <c r="R995" s="25"/>
      <c r="S995" s="25"/>
      <c r="T995" s="25"/>
      <c r="U995" s="25"/>
      <c r="V995" s="25"/>
      <c r="W995" s="25"/>
      <c r="X995" s="25"/>
      <c r="Y995" s="25"/>
      <c r="Z995" s="25"/>
      <c r="AA995" s="25"/>
      <c r="AB995" s="25"/>
      <c r="AC995" s="25"/>
    </row>
    <row r="996" spans="1:29" ht="15.75" customHeight="1">
      <c r="A996" s="25"/>
      <c r="B996" s="25"/>
      <c r="C996" s="25"/>
      <c r="D996" s="25"/>
      <c r="E996" s="25"/>
      <c r="F996" s="25"/>
      <c r="G996" s="25"/>
      <c r="H996" s="25"/>
      <c r="I996" s="25"/>
      <c r="J996" s="25"/>
      <c r="K996" s="25"/>
      <c r="L996" s="25"/>
      <c r="M996" s="25"/>
      <c r="N996" s="25"/>
      <c r="O996" s="25"/>
      <c r="P996" s="25"/>
      <c r="Q996" s="25"/>
      <c r="R996" s="25"/>
      <c r="S996" s="25"/>
      <c r="T996" s="25"/>
      <c r="U996" s="25"/>
      <c r="V996" s="25"/>
      <c r="W996" s="25"/>
      <c r="X996" s="25"/>
      <c r="Y996" s="25"/>
      <c r="Z996" s="25"/>
      <c r="AA996" s="25"/>
      <c r="AB996" s="25"/>
      <c r="AC996" s="25"/>
    </row>
    <row r="997" spans="1:29" ht="15.75" customHeight="1">
      <c r="A997" s="25"/>
      <c r="B997" s="25"/>
      <c r="C997" s="25"/>
      <c r="D997" s="25"/>
      <c r="E997" s="25"/>
      <c r="F997" s="25"/>
      <c r="G997" s="25"/>
      <c r="H997" s="25"/>
      <c r="I997" s="25"/>
      <c r="J997" s="25"/>
      <c r="K997" s="25"/>
      <c r="L997" s="25"/>
      <c r="M997" s="25"/>
      <c r="N997" s="25"/>
      <c r="O997" s="25"/>
      <c r="P997" s="25"/>
      <c r="Q997" s="25"/>
      <c r="R997" s="25"/>
      <c r="S997" s="25"/>
      <c r="T997" s="25"/>
      <c r="U997" s="25"/>
      <c r="V997" s="25"/>
      <c r="W997" s="25"/>
      <c r="X997" s="25"/>
      <c r="Y997" s="25"/>
      <c r="Z997" s="25"/>
      <c r="AA997" s="25"/>
      <c r="AB997" s="25"/>
      <c r="AC997" s="25"/>
    </row>
    <row r="998" spans="1:29" ht="15.75" customHeight="1">
      <c r="A998" s="25"/>
      <c r="B998" s="25"/>
      <c r="C998" s="25"/>
      <c r="D998" s="25"/>
      <c r="E998" s="25"/>
      <c r="F998" s="25"/>
      <c r="G998" s="25"/>
      <c r="H998" s="25"/>
      <c r="I998" s="25"/>
      <c r="J998" s="25"/>
      <c r="K998" s="25"/>
      <c r="L998" s="25"/>
      <c r="M998" s="25"/>
      <c r="N998" s="25"/>
      <c r="O998" s="25"/>
      <c r="P998" s="25"/>
      <c r="Q998" s="25"/>
      <c r="R998" s="25"/>
      <c r="S998" s="25"/>
      <c r="T998" s="25"/>
      <c r="U998" s="25"/>
      <c r="V998" s="25"/>
      <c r="W998" s="25"/>
      <c r="X998" s="25"/>
      <c r="Y998" s="25"/>
      <c r="Z998" s="25"/>
      <c r="AA998" s="25"/>
      <c r="AB998" s="25"/>
      <c r="AC998" s="25"/>
    </row>
    <row r="999" spans="1:29" ht="15.75" customHeight="1">
      <c r="A999" s="25"/>
      <c r="B999" s="25"/>
      <c r="C999" s="25"/>
      <c r="D999" s="25"/>
      <c r="E999" s="25"/>
      <c r="F999" s="25"/>
      <c r="G999" s="25"/>
      <c r="H999" s="25"/>
      <c r="I999" s="25"/>
      <c r="J999" s="25"/>
      <c r="K999" s="25"/>
      <c r="L999" s="25"/>
      <c r="M999" s="25"/>
      <c r="N999" s="25"/>
      <c r="O999" s="25"/>
      <c r="P999" s="25"/>
      <c r="Q999" s="25"/>
      <c r="R999" s="25"/>
      <c r="S999" s="25"/>
      <c r="T999" s="25"/>
      <c r="U999" s="25"/>
      <c r="V999" s="25"/>
      <c r="W999" s="25"/>
      <c r="X999" s="25"/>
      <c r="Y999" s="25"/>
      <c r="Z999" s="25"/>
      <c r="AA999" s="25"/>
      <c r="AB999" s="25"/>
      <c r="AC999" s="25"/>
    </row>
    <row r="1000" spans="1:29" ht="15.75" customHeight="1">
      <c r="A1000" s="25"/>
      <c r="B1000" s="25"/>
      <c r="C1000" s="25"/>
      <c r="D1000" s="25"/>
      <c r="E1000" s="25"/>
      <c r="F1000" s="25"/>
      <c r="G1000" s="25"/>
      <c r="H1000" s="25"/>
      <c r="I1000" s="25"/>
      <c r="J1000" s="25"/>
      <c r="K1000" s="25"/>
      <c r="L1000" s="25"/>
      <c r="M1000" s="25"/>
      <c r="N1000" s="25"/>
      <c r="O1000" s="25"/>
      <c r="P1000" s="25"/>
      <c r="Q1000" s="25"/>
      <c r="R1000" s="25"/>
      <c r="S1000" s="25"/>
      <c r="T1000" s="25"/>
      <c r="U1000" s="25"/>
      <c r="V1000" s="25"/>
      <c r="W1000" s="25"/>
      <c r="X1000" s="25"/>
      <c r="Y1000" s="25"/>
      <c r="Z1000" s="25"/>
      <c r="AA1000" s="25"/>
      <c r="AB1000" s="25"/>
      <c r="AC1000" s="25"/>
    </row>
    <row r="1001" spans="1:29" ht="15.75" customHeight="1">
      <c r="A1001" s="25"/>
      <c r="B1001" s="25"/>
      <c r="C1001" s="25"/>
      <c r="D1001" s="25"/>
      <c r="E1001" s="25"/>
      <c r="F1001" s="25"/>
      <c r="G1001" s="25"/>
      <c r="H1001" s="25"/>
      <c r="I1001" s="25"/>
      <c r="J1001" s="25"/>
      <c r="K1001" s="25"/>
      <c r="L1001" s="25"/>
      <c r="M1001" s="25"/>
      <c r="N1001" s="25"/>
      <c r="O1001" s="25"/>
      <c r="P1001" s="25"/>
      <c r="Q1001" s="25"/>
      <c r="R1001" s="25"/>
      <c r="S1001" s="25"/>
      <c r="T1001" s="25"/>
      <c r="U1001" s="25"/>
      <c r="V1001" s="25"/>
      <c r="W1001" s="25"/>
      <c r="X1001" s="25"/>
      <c r="Y1001" s="25"/>
      <c r="Z1001" s="25"/>
      <c r="AA1001" s="25"/>
      <c r="AB1001" s="25"/>
      <c r="AC1001" s="25"/>
    </row>
    <row r="1002" spans="1:29" ht="15.75" customHeight="1">
      <c r="A1002" s="25"/>
      <c r="B1002" s="25"/>
      <c r="C1002" s="25"/>
      <c r="D1002" s="25"/>
      <c r="E1002" s="25"/>
      <c r="F1002" s="25"/>
      <c r="G1002" s="25"/>
      <c r="H1002" s="25"/>
      <c r="I1002" s="25"/>
      <c r="J1002" s="25"/>
      <c r="K1002" s="25"/>
      <c r="L1002" s="25"/>
      <c r="M1002" s="25"/>
      <c r="N1002" s="25"/>
      <c r="O1002" s="25"/>
      <c r="P1002" s="25"/>
      <c r="Q1002" s="25"/>
      <c r="R1002" s="25"/>
      <c r="S1002" s="25"/>
      <c r="T1002" s="25"/>
      <c r="U1002" s="25"/>
      <c r="V1002" s="25"/>
      <c r="W1002" s="25"/>
      <c r="X1002" s="25"/>
      <c r="Y1002" s="25"/>
      <c r="Z1002" s="25"/>
      <c r="AA1002" s="25"/>
      <c r="AB1002" s="25"/>
      <c r="AC1002" s="25"/>
    </row>
    <row r="1003" spans="1:29" ht="15.75" customHeight="1">
      <c r="A1003" s="25"/>
      <c r="B1003" s="25"/>
      <c r="C1003" s="25"/>
      <c r="D1003" s="25"/>
      <c r="E1003" s="25"/>
      <c r="F1003" s="25"/>
      <c r="G1003" s="25"/>
      <c r="H1003" s="25"/>
      <c r="I1003" s="25"/>
      <c r="J1003" s="25"/>
      <c r="K1003" s="25"/>
      <c r="L1003" s="25"/>
      <c r="M1003" s="25"/>
      <c r="N1003" s="25"/>
      <c r="O1003" s="25"/>
      <c r="P1003" s="25"/>
      <c r="Q1003" s="25"/>
      <c r="R1003" s="25"/>
      <c r="S1003" s="25"/>
      <c r="T1003" s="25"/>
      <c r="U1003" s="25"/>
      <c r="V1003" s="25"/>
      <c r="W1003" s="25"/>
      <c r="X1003" s="25"/>
      <c r="Y1003" s="25"/>
      <c r="Z1003" s="25"/>
      <c r="AA1003" s="25"/>
      <c r="AB1003" s="25"/>
      <c r="AC1003" s="25"/>
    </row>
    <row r="1004" spans="1:29" ht="15.75" customHeight="1">
      <c r="A1004" s="25"/>
      <c r="B1004" s="25"/>
      <c r="C1004" s="25"/>
      <c r="D1004" s="25"/>
      <c r="E1004" s="25"/>
      <c r="F1004" s="25"/>
      <c r="G1004" s="25"/>
      <c r="H1004" s="25"/>
      <c r="I1004" s="25"/>
      <c r="J1004" s="25"/>
      <c r="K1004" s="25"/>
      <c r="L1004" s="25"/>
      <c r="M1004" s="25"/>
      <c r="N1004" s="25"/>
      <c r="O1004" s="25"/>
      <c r="P1004" s="25"/>
      <c r="Q1004" s="25"/>
      <c r="R1004" s="25"/>
      <c r="S1004" s="25"/>
      <c r="T1004" s="25"/>
      <c r="U1004" s="25"/>
      <c r="V1004" s="25"/>
      <c r="W1004" s="25"/>
      <c r="X1004" s="25"/>
      <c r="Y1004" s="25"/>
      <c r="Z1004" s="25"/>
      <c r="AA1004" s="25"/>
      <c r="AB1004" s="25"/>
      <c r="AC1004" s="25"/>
    </row>
    <row r="1005" spans="1:29" ht="15.75" customHeight="1">
      <c r="A1005" s="25"/>
      <c r="B1005" s="25"/>
      <c r="C1005" s="25"/>
      <c r="D1005" s="25"/>
      <c r="E1005" s="25"/>
      <c r="F1005" s="25"/>
      <c r="G1005" s="25"/>
      <c r="H1005" s="25"/>
      <c r="I1005" s="25"/>
      <c r="J1005" s="25"/>
      <c r="K1005" s="25"/>
      <c r="L1005" s="25"/>
      <c r="M1005" s="25"/>
      <c r="N1005" s="25"/>
      <c r="O1005" s="25"/>
      <c r="P1005" s="25"/>
      <c r="Q1005" s="25"/>
      <c r="R1005" s="25"/>
      <c r="S1005" s="25"/>
      <c r="T1005" s="25"/>
      <c r="U1005" s="25"/>
      <c r="V1005" s="25"/>
      <c r="W1005" s="25"/>
      <c r="X1005" s="25"/>
      <c r="Y1005" s="25"/>
      <c r="Z1005" s="25"/>
      <c r="AA1005" s="25"/>
      <c r="AB1005" s="25"/>
      <c r="AC1005" s="25"/>
    </row>
  </sheetData>
  <sortState ref="A2:B48">
    <sortCondition ref="B2:B48"/>
  </sortState>
  <pageMargins left="0.511811024" right="0.511811024" top="0.78740157499999996" bottom="0.78740157499999996"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4</vt:i4>
      </vt:variant>
    </vt:vector>
  </HeadingPairs>
  <TitlesOfParts>
    <vt:vector size="8" baseType="lpstr">
      <vt:lpstr>PCA 2026 v. final</vt:lpstr>
      <vt:lpstr>PCA26 DLs e ILs 22out 2a</vt:lpstr>
      <vt:lpstr>Prioridade</vt:lpstr>
      <vt:lpstr>Listas_Suspensas</vt:lpstr>
      <vt:lpstr>'PCA 2026 v. final'!Area_de_impressao</vt:lpstr>
      <vt:lpstr>'PCA26 DLs e ILs 22out 2a'!Area_de_impressao</vt:lpstr>
      <vt:lpstr>'PCA 2026 v. final'!Titulos_de_impressao</vt:lpstr>
      <vt:lpstr>'PCA26 DLs e ILs 22out 2a'!Titulos_de_impressao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Juliana Ribeiro</dc:creator>
  <cp:lastModifiedBy>FRANCISCO EDUARDO PEREIRA</cp:lastModifiedBy>
  <cp:lastPrinted>2026-05-18T16:55:43Z</cp:lastPrinted>
  <dcterms:created xsi:type="dcterms:W3CDTF">2021-07-07T13:14:07Z</dcterms:created>
  <dcterms:modified xsi:type="dcterms:W3CDTF">2026-05-21T21:45:44Z</dcterms:modified>
</cp:coreProperties>
</file>